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Honlapra" sheetId="1" r:id="rId1"/>
  </sheets>
  <definedNames/>
  <calcPr fullCalcOnLoad="1"/>
</workbook>
</file>

<file path=xl/sharedStrings.xml><?xml version="1.0" encoding="utf-8"?>
<sst xmlns="http://schemas.openxmlformats.org/spreadsheetml/2006/main" count="191" uniqueCount="186">
  <si>
    <t>Csatorna</t>
  </si>
  <si>
    <t>Végzett munka</t>
  </si>
  <si>
    <t>Neve</t>
  </si>
  <si>
    <t>Fenntartott hossz (m)</t>
  </si>
  <si>
    <r>
      <t>Kaszálás (m</t>
    </r>
    <r>
      <rPr>
        <vertAlign val="superscript"/>
        <sz val="14"/>
        <rFont val="Arial CE"/>
        <family val="2"/>
      </rPr>
      <t>2</t>
    </r>
    <r>
      <rPr>
        <sz val="14"/>
        <rFont val="Arial CE"/>
        <family val="2"/>
      </rPr>
      <t>)</t>
    </r>
  </si>
  <si>
    <r>
      <t>Cserjeirtás (m</t>
    </r>
    <r>
      <rPr>
        <vertAlign val="superscript"/>
        <sz val="14"/>
        <rFont val="Arial CE"/>
        <family val="2"/>
      </rPr>
      <t>2</t>
    </r>
    <r>
      <rPr>
        <sz val="14"/>
        <rFont val="Arial CE"/>
        <family val="2"/>
      </rPr>
      <t>)</t>
    </r>
  </si>
  <si>
    <t>Műtárgy (db)</t>
  </si>
  <si>
    <r>
      <t>Iszapolási munkák (m</t>
    </r>
    <r>
      <rPr>
        <vertAlign val="superscript"/>
        <sz val="14"/>
        <rFont val="Arial CE"/>
        <family val="2"/>
      </rPr>
      <t>3</t>
    </r>
    <r>
      <rPr>
        <sz val="14"/>
        <rFont val="Arial CE"/>
        <family val="2"/>
      </rPr>
      <t>)</t>
    </r>
  </si>
  <si>
    <r>
      <t>Tuskók eltávolítása (m</t>
    </r>
    <r>
      <rPr>
        <vertAlign val="superscript"/>
        <sz val="14"/>
        <rFont val="Arial CE"/>
        <family val="0"/>
      </rPr>
      <t>3</t>
    </r>
    <r>
      <rPr>
        <sz val="14"/>
        <rFont val="Arial CE"/>
        <family val="2"/>
      </rPr>
      <t>)</t>
    </r>
  </si>
  <si>
    <r>
      <t>Földszállítás (m</t>
    </r>
    <r>
      <rPr>
        <vertAlign val="superscript"/>
        <sz val="14"/>
        <rFont val="Arial CE"/>
        <family val="0"/>
      </rPr>
      <t>3</t>
    </r>
    <r>
      <rPr>
        <sz val="14"/>
        <rFont val="Arial CE"/>
        <family val="2"/>
      </rPr>
      <t>)</t>
    </r>
  </si>
  <si>
    <r>
      <t>Járóút építés (m</t>
    </r>
    <r>
      <rPr>
        <vertAlign val="superscript"/>
        <sz val="14"/>
        <rFont val="Arial CE"/>
        <family val="2"/>
      </rPr>
      <t>3</t>
    </r>
    <r>
      <rPr>
        <sz val="14"/>
        <rFont val="Arial CE"/>
        <family val="2"/>
      </rPr>
      <t>)</t>
    </r>
  </si>
  <si>
    <t>gépi gaz sík</t>
  </si>
  <si>
    <t>gépi gaz rézsű</t>
  </si>
  <si>
    <t>gépi</t>
  </si>
  <si>
    <t>kézi</t>
  </si>
  <si>
    <t xml:space="preserve">víz alól </t>
  </si>
  <si>
    <t>Összesen:</t>
  </si>
  <si>
    <t>általános karbantartás</t>
  </si>
  <si>
    <t>nagy karbantartás</t>
  </si>
  <si>
    <t>1 m3/sec alatt</t>
  </si>
  <si>
    <t>1m3/sec felett</t>
  </si>
  <si>
    <t>1m3/sec alatt</t>
  </si>
  <si>
    <t>nádkaszálás kézzel</t>
  </si>
  <si>
    <t>nádkaszálás géppel</t>
  </si>
  <si>
    <t>szárazon</t>
  </si>
  <si>
    <t>Bácskai-Margittaszigeti VGT</t>
  </si>
  <si>
    <t>Tománovics csatorna</t>
  </si>
  <si>
    <t>Vállaspusztai csatorna</t>
  </si>
  <si>
    <t>Batinkó csatorna</t>
  </si>
  <si>
    <t>Preiszig csatorna</t>
  </si>
  <si>
    <t>Községi csatorna</t>
  </si>
  <si>
    <t>Jezeri csatorna</t>
  </si>
  <si>
    <t>Burányi csatorna</t>
  </si>
  <si>
    <t>Pap I. csatorna</t>
  </si>
  <si>
    <t>Pap II. csatorna</t>
  </si>
  <si>
    <t>Deák csatorna</t>
  </si>
  <si>
    <t>Deák csatorna IV. mg.</t>
  </si>
  <si>
    <t>Deák csatorna III/2. mg.</t>
  </si>
  <si>
    <t>Deák csatorna III. mg.</t>
  </si>
  <si>
    <t>Deák csatorna II. mg.</t>
  </si>
  <si>
    <t>Deák csatorna I. mg.</t>
  </si>
  <si>
    <t>Tománovics csatorna III. mg.</t>
  </si>
  <si>
    <t>Tománovics csatorna II. mg.</t>
  </si>
  <si>
    <t>Tománovics csatorna I. mg.</t>
  </si>
  <si>
    <t>Igali 66. csatorna</t>
  </si>
  <si>
    <t>Igali 64. csatorna</t>
  </si>
  <si>
    <t>Igali 39. csatorna</t>
  </si>
  <si>
    <t>Igali 38. csatorna</t>
  </si>
  <si>
    <t>Igali 36. csatorna</t>
  </si>
  <si>
    <t>Igali 35. csatorna</t>
  </si>
  <si>
    <t>Igali 33. csatorna</t>
  </si>
  <si>
    <t>Igali 34. csatorna</t>
  </si>
  <si>
    <t>Igali 26. csatorna</t>
  </si>
  <si>
    <t>Bácsszentgyörgyi II. csatorna</t>
  </si>
  <si>
    <t>Bácsszentgyörgyi IV. csatorna</t>
  </si>
  <si>
    <t>Bácsszentgyörgyi V. csatorna</t>
  </si>
  <si>
    <t>Bácsbokodi I. csatorna</t>
  </si>
  <si>
    <t>Bácsbokodi II. csatorna</t>
  </si>
  <si>
    <t>Vajüzemi csatorna</t>
  </si>
  <si>
    <t>Vágóhídi csatorna</t>
  </si>
  <si>
    <t>Schádt csatorna</t>
  </si>
  <si>
    <t>Nagylakai csatorna</t>
  </si>
  <si>
    <t>Bácsszentgyörgyi I. csatorna</t>
  </si>
  <si>
    <t>Nyugati főgyűjtő csatorna</t>
  </si>
  <si>
    <t>Déli főgyűjtő csatorna</t>
  </si>
  <si>
    <t>Hóduna csatorna</t>
  </si>
  <si>
    <t>Legelői csatorna</t>
  </si>
  <si>
    <t>Karapancsai csatorna</t>
  </si>
  <si>
    <t>Barkás csatorna</t>
  </si>
  <si>
    <t>Bátai nyárigát</t>
  </si>
  <si>
    <t>Kozora csatorna</t>
  </si>
  <si>
    <t>Kozora csatorna III. mg</t>
  </si>
  <si>
    <t>Pajtateleki csatorna</t>
  </si>
  <si>
    <t>Gémesföldvári csatorna</t>
  </si>
  <si>
    <t>Keleti főgyűjtő</t>
  </si>
  <si>
    <t>Izsáki csatorna</t>
  </si>
  <si>
    <t>Schweipert csatorna</t>
  </si>
  <si>
    <t>Mostonga csatorna</t>
  </si>
  <si>
    <t>Temetői csatorna</t>
  </si>
  <si>
    <t>Bajmoki I. csatorna</t>
  </si>
  <si>
    <t>Juliska csatorna</t>
  </si>
  <si>
    <t>Bédics csatorna</t>
  </si>
  <si>
    <t>Giezinger csatorna</t>
  </si>
  <si>
    <t>Grünfelder csatorna</t>
  </si>
  <si>
    <t>Khél csatorna</t>
  </si>
  <si>
    <t>Bandilaposi csatorna</t>
  </si>
  <si>
    <t>Tehermentesítő csatorna</t>
  </si>
  <si>
    <t>Belsőségi csatorna</t>
  </si>
  <si>
    <t>Keserű csatorna</t>
  </si>
  <si>
    <t>Weidinger csatorna</t>
  </si>
  <si>
    <t>Jegyzői II csatorna</t>
  </si>
  <si>
    <t>Piukovics csatorna</t>
  </si>
  <si>
    <t>Halblander csatorna</t>
  </si>
  <si>
    <t>Rosenberg csatorna</t>
  </si>
  <si>
    <t>Görbevajas csatorna</t>
  </si>
  <si>
    <t>Görbevajas csatorna mg.</t>
  </si>
  <si>
    <t>Ebtófoki csatorna</t>
  </si>
  <si>
    <t>Közréti csatorna</t>
  </si>
  <si>
    <t>Babidonola I. csatorna</t>
  </si>
  <si>
    <t>Babidonola II. csatorna</t>
  </si>
  <si>
    <r>
      <t>Depóniarendezés (m</t>
    </r>
    <r>
      <rPr>
        <vertAlign val="superscript"/>
        <sz val="14"/>
        <rFont val="Arial CE"/>
        <family val="0"/>
      </rPr>
      <t>2</t>
    </r>
    <r>
      <rPr>
        <sz val="14"/>
        <rFont val="Arial CE"/>
        <family val="2"/>
      </rPr>
      <t>)</t>
    </r>
  </si>
  <si>
    <t>Bakóta III. mg.</t>
  </si>
  <si>
    <t>Ágas csatorna</t>
  </si>
  <si>
    <t>601 csatorna</t>
  </si>
  <si>
    <t>Kunbajai csatorna</t>
  </si>
  <si>
    <t>Sándormajori csatorna</t>
  </si>
  <si>
    <t>Paragi csatorna</t>
  </si>
  <si>
    <t>Marsaltelepi csatorna</t>
  </si>
  <si>
    <t>Nagycsata csatorna</t>
  </si>
  <si>
    <t>Legelői csatorna I. mg.</t>
  </si>
  <si>
    <t>Árkosdombi csatorna</t>
  </si>
  <si>
    <t>Fásduna csatorna</t>
  </si>
  <si>
    <t>Kondorosi nyárigát</t>
  </si>
  <si>
    <t>Malomrájai nyárigát</t>
  </si>
  <si>
    <t>2010. évre tervezett munkák</t>
  </si>
  <si>
    <r>
      <rPr>
        <sz val="12"/>
        <rFont val="Arial CE"/>
        <family val="0"/>
      </rPr>
      <t>Kézi iszap- eltávolítás (m</t>
    </r>
    <r>
      <rPr>
        <vertAlign val="superscript"/>
        <sz val="12"/>
        <rFont val="Arial CE"/>
        <family val="0"/>
      </rPr>
      <t>3</t>
    </r>
    <r>
      <rPr>
        <sz val="12"/>
        <rFont val="Arial CE"/>
        <family val="0"/>
      </rPr>
      <t>)</t>
    </r>
  </si>
  <si>
    <t>Nagylegelői csatorna</t>
  </si>
  <si>
    <t>Igali 15. csatorna</t>
  </si>
  <si>
    <t>Igali 16. csatorna</t>
  </si>
  <si>
    <t>Igali 78. csatorna</t>
  </si>
  <si>
    <t>Kozora csatorna II. mg.</t>
  </si>
  <si>
    <t>Sárköz-Déli öntöző csatorna</t>
  </si>
  <si>
    <t>Határmenti csatorna</t>
  </si>
  <si>
    <t>Határmenti csatorna I. mg.</t>
  </si>
  <si>
    <t>Kisbözsi csatorna</t>
  </si>
  <si>
    <t>Vojnics csatorna</t>
  </si>
  <si>
    <t>Vojnics csatorna I. mg.</t>
  </si>
  <si>
    <t>Kótyi csatorna</t>
  </si>
  <si>
    <t>Nics ág csatorna</t>
  </si>
  <si>
    <t>Igali 55. csatorna</t>
  </si>
  <si>
    <t>Igali 51. csatorna</t>
  </si>
  <si>
    <t>Igali 56. csatorna</t>
  </si>
  <si>
    <t>Harábói csatorna</t>
  </si>
  <si>
    <t>Sebesfoki csatorna</t>
  </si>
  <si>
    <t>Hajdúfoki csatorna</t>
  </si>
  <si>
    <t>Korpádi csatorna</t>
  </si>
  <si>
    <t>Karasovica csatorna</t>
  </si>
  <si>
    <t>Igali 65. csatorna</t>
  </si>
  <si>
    <t>Közlegelői csatorna</t>
  </si>
  <si>
    <t>Malomág csatorna</t>
  </si>
  <si>
    <t>Igali 28. csatorna</t>
  </si>
  <si>
    <t>Igali 25. csatorna</t>
  </si>
  <si>
    <t>Igali 27. csatorna</t>
  </si>
  <si>
    <t>Halbländer csatorna</t>
  </si>
  <si>
    <t>Bakóta csatorna</t>
  </si>
  <si>
    <t>Iszingó csatorna</t>
  </si>
  <si>
    <t>Igali 1. csatorna</t>
  </si>
  <si>
    <t>Igali 61. csatorna</t>
  </si>
  <si>
    <t>Igali 45. csatorna</t>
  </si>
  <si>
    <t>Igali 44. csatorna</t>
  </si>
  <si>
    <t>Igali 43. csatorna</t>
  </si>
  <si>
    <t>Igali 76. csatorna</t>
  </si>
  <si>
    <t>Igali 11. csatorna</t>
  </si>
  <si>
    <t>Jobbágy csatorna</t>
  </si>
  <si>
    <t>Bajaszentistváni csatorna</t>
  </si>
  <si>
    <t>Igali 57. csatorna</t>
  </si>
  <si>
    <t>Igali 55. I. mg. Csatorna</t>
  </si>
  <si>
    <t>Igali 58. csatorna</t>
  </si>
  <si>
    <t>Igali 4. csatorna</t>
  </si>
  <si>
    <t>Igali 7. csatorna</t>
  </si>
  <si>
    <t>Igali 8. csatorna</t>
  </si>
  <si>
    <t>Igali 9. csatorna</t>
  </si>
  <si>
    <t>Igali 42. csatorna</t>
  </si>
  <si>
    <t>Igali 5. csatorna</t>
  </si>
  <si>
    <t>Igali 10. csatorna</t>
  </si>
  <si>
    <t>Igali 12. csatorna</t>
  </si>
  <si>
    <t>Igali 75. csatorna</t>
  </si>
  <si>
    <t>Nics ág I. mg. csatorna</t>
  </si>
  <si>
    <t>Nics ág II. mg. csatorna</t>
  </si>
  <si>
    <t>Nics ág III. mg. csatorna</t>
  </si>
  <si>
    <t>Babinadola III. mg. csatorna</t>
  </si>
  <si>
    <t>Hosszúörvényes csatorna</t>
  </si>
  <si>
    <t>Bakóta II. mg. csatorna</t>
  </si>
  <si>
    <t>Igali 27 mg. csatorna</t>
  </si>
  <si>
    <t>Tataháza I. csatorna</t>
  </si>
  <si>
    <t>Tataháza I.1 csatorna</t>
  </si>
  <si>
    <t>Tataháza I./a csatorna</t>
  </si>
  <si>
    <t>Tataháza II. csatorna</t>
  </si>
  <si>
    <t>Tataháza II./a csatorna</t>
  </si>
  <si>
    <t>Tataháza III. csatorna</t>
  </si>
  <si>
    <t>Tataháza IV. csatorna</t>
  </si>
  <si>
    <t>Igali 70. csatorna</t>
  </si>
  <si>
    <t>Igali 72. csatorna</t>
  </si>
  <si>
    <t>Igali 84. csatorna</t>
  </si>
  <si>
    <t>Igali 85. csatorna</t>
  </si>
  <si>
    <t>Karasovica I. mg. csatorna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</si>
</sst>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vertAlign val="superscript"/>
      <sz val="14"/>
      <name val="Arial CE"/>
      <family val="2"/>
    </font>
    <font>
      <sz val="10"/>
      <name val="Arial CE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 CE"/>
      <family val="0"/>
    </font>
    <font>
      <vertAlign val="superscript"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73" sqref="B173"/>
    </sheetView>
  </sheetViews>
  <sheetFormatPr defaultColWidth="9.140625" defaultRowHeight="12.75"/>
  <cols>
    <col min="1" max="1" width="39.140625" style="7" bestFit="1" customWidth="1"/>
    <col min="2" max="2" width="14.8515625" style="7" customWidth="1"/>
    <col min="3" max="3" width="14.00390625" style="7" bestFit="1" customWidth="1"/>
    <col min="4" max="4" width="13.8515625" style="7" bestFit="1" customWidth="1"/>
    <col min="5" max="5" width="11.7109375" style="7" customWidth="1"/>
    <col min="6" max="6" width="18.28125" style="7" bestFit="1" customWidth="1"/>
    <col min="7" max="7" width="11.7109375" style="7" customWidth="1"/>
    <col min="8" max="8" width="11.140625" style="7" customWidth="1"/>
    <col min="9" max="9" width="9.8515625" style="7" bestFit="1" customWidth="1"/>
    <col min="10" max="11" width="9.8515625" style="7" customWidth="1"/>
    <col min="12" max="13" width="9.140625" style="7" customWidth="1"/>
    <col min="14" max="14" width="9.8515625" style="7" bestFit="1" customWidth="1"/>
    <col min="15" max="15" width="9.57421875" style="7" customWidth="1"/>
    <col min="16" max="16" width="12.00390625" style="7" customWidth="1"/>
    <col min="17" max="17" width="10.421875" style="7" customWidth="1"/>
    <col min="18" max="18" width="12.140625" style="7" customWidth="1"/>
    <col min="19" max="19" width="11.28125" style="7" customWidth="1"/>
    <col min="20" max="16384" width="9.140625" style="7" customWidth="1"/>
  </cols>
  <sheetData>
    <row r="1" spans="1:20" ht="18" customHeight="1">
      <c r="A1" s="39" t="s">
        <v>25</v>
      </c>
      <c r="B1" s="45" t="s">
        <v>114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6"/>
    </row>
    <row r="2" spans="1:20" ht="15">
      <c r="A2" s="3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6"/>
    </row>
    <row r="3" spans="1:20" ht="15.75" thickBot="1">
      <c r="A3" s="40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6"/>
    </row>
    <row r="4" spans="1:20" ht="18">
      <c r="A4" s="41" t="s">
        <v>0</v>
      </c>
      <c r="B4" s="42"/>
      <c r="C4" s="43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8"/>
    </row>
    <row r="5" spans="1:20" ht="18" customHeight="1">
      <c r="A5" s="47" t="s">
        <v>2</v>
      </c>
      <c r="B5" s="29" t="s">
        <v>3</v>
      </c>
      <c r="C5" s="31" t="s">
        <v>4</v>
      </c>
      <c r="D5" s="32"/>
      <c r="E5" s="32"/>
      <c r="F5" s="33"/>
      <c r="G5" s="31" t="s">
        <v>5</v>
      </c>
      <c r="H5" s="33"/>
      <c r="I5" s="34" t="s">
        <v>6</v>
      </c>
      <c r="J5" s="34"/>
      <c r="K5" s="34"/>
      <c r="L5" s="34"/>
      <c r="M5" s="50" t="s">
        <v>115</v>
      </c>
      <c r="N5" s="49" t="s">
        <v>7</v>
      </c>
      <c r="O5" s="52"/>
      <c r="P5" s="30" t="s">
        <v>8</v>
      </c>
      <c r="Q5" s="30" t="s">
        <v>100</v>
      </c>
      <c r="R5" s="30" t="s">
        <v>9</v>
      </c>
      <c r="S5" s="49" t="s">
        <v>10</v>
      </c>
      <c r="T5" s="8"/>
    </row>
    <row r="6" spans="1:20" ht="24.75" customHeight="1">
      <c r="A6" s="48"/>
      <c r="B6" s="30"/>
      <c r="C6" s="35" t="s">
        <v>11</v>
      </c>
      <c r="D6" s="35" t="s">
        <v>12</v>
      </c>
      <c r="E6" s="35" t="s">
        <v>22</v>
      </c>
      <c r="F6" s="35" t="s">
        <v>23</v>
      </c>
      <c r="G6" s="35" t="s">
        <v>13</v>
      </c>
      <c r="H6" s="35" t="s">
        <v>14</v>
      </c>
      <c r="I6" s="37" t="s">
        <v>17</v>
      </c>
      <c r="J6" s="38"/>
      <c r="K6" s="37" t="s">
        <v>18</v>
      </c>
      <c r="L6" s="33"/>
      <c r="M6" s="30"/>
      <c r="N6" s="53"/>
      <c r="O6" s="54"/>
      <c r="P6" s="30"/>
      <c r="Q6" s="30"/>
      <c r="R6" s="30"/>
      <c r="S6" s="49"/>
      <c r="T6" s="8"/>
    </row>
    <row r="7" spans="1:20" ht="18">
      <c r="A7" s="48"/>
      <c r="B7" s="30"/>
      <c r="C7" s="28"/>
      <c r="D7" s="28"/>
      <c r="E7" s="51"/>
      <c r="F7" s="28"/>
      <c r="G7" s="28"/>
      <c r="H7" s="36"/>
      <c r="I7" s="35" t="s">
        <v>19</v>
      </c>
      <c r="J7" s="35" t="s">
        <v>20</v>
      </c>
      <c r="K7" s="35" t="s">
        <v>21</v>
      </c>
      <c r="L7" s="35" t="s">
        <v>20</v>
      </c>
      <c r="M7" s="30"/>
      <c r="N7" s="28" t="s">
        <v>15</v>
      </c>
      <c r="O7" s="28" t="s">
        <v>24</v>
      </c>
      <c r="P7" s="30"/>
      <c r="Q7" s="30"/>
      <c r="R7" s="30"/>
      <c r="S7" s="49"/>
      <c r="T7" s="8"/>
    </row>
    <row r="8" spans="1:20" ht="18">
      <c r="A8" s="48"/>
      <c r="B8" s="30"/>
      <c r="C8" s="28"/>
      <c r="D8" s="28"/>
      <c r="E8" s="51"/>
      <c r="F8" s="28"/>
      <c r="G8" s="28"/>
      <c r="H8" s="36"/>
      <c r="I8" s="36"/>
      <c r="J8" s="36"/>
      <c r="K8" s="36"/>
      <c r="L8" s="36"/>
      <c r="M8" s="30"/>
      <c r="N8" s="28"/>
      <c r="O8" s="28"/>
      <c r="P8" s="30"/>
      <c r="Q8" s="30"/>
      <c r="R8" s="30"/>
      <c r="S8" s="49"/>
      <c r="T8" s="8"/>
    </row>
    <row r="9" spans="1:20" s="13" customFormat="1" ht="18">
      <c r="A9" s="9" t="s">
        <v>153</v>
      </c>
      <c r="B9" s="10">
        <v>2200</v>
      </c>
      <c r="C9" s="10">
        <v>9944</v>
      </c>
      <c r="D9" s="10">
        <v>14219</v>
      </c>
      <c r="E9" s="10"/>
      <c r="F9" s="10">
        <v>4730</v>
      </c>
      <c r="G9" s="10"/>
      <c r="H9" s="10"/>
      <c r="I9" s="10"/>
      <c r="J9" s="10"/>
      <c r="K9" s="10"/>
      <c r="L9" s="10"/>
      <c r="M9" s="10"/>
      <c r="N9" s="10">
        <f>B9*0.8</f>
        <v>1760</v>
      </c>
      <c r="O9" s="10"/>
      <c r="P9" s="10"/>
      <c r="Q9" s="10">
        <f>B9*3</f>
        <v>6600</v>
      </c>
      <c r="R9" s="11"/>
      <c r="S9" s="11"/>
      <c r="T9" s="12"/>
    </row>
    <row r="10" spans="1:20" s="13" customFormat="1" ht="18">
      <c r="A10" s="14" t="s">
        <v>154</v>
      </c>
      <c r="B10" s="15">
        <v>8500</v>
      </c>
      <c r="C10" s="15">
        <v>25500</v>
      </c>
      <c r="D10" s="15">
        <v>25500</v>
      </c>
      <c r="E10" s="15"/>
      <c r="F10" s="15">
        <v>34000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7"/>
      <c r="T10" s="12"/>
    </row>
    <row r="11" spans="1:20" s="13" customFormat="1" ht="18.75" customHeight="1">
      <c r="A11" s="1" t="s">
        <v>70</v>
      </c>
      <c r="B11" s="2">
        <v>4365</v>
      </c>
      <c r="C11" s="2">
        <v>13095</v>
      </c>
      <c r="D11" s="2">
        <v>13095</v>
      </c>
      <c r="E11" s="2"/>
      <c r="F11" s="2">
        <v>17460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2"/>
    </row>
    <row r="12" spans="1:19" s="13" customFormat="1" ht="18.75" customHeight="1">
      <c r="A12" s="1" t="s">
        <v>120</v>
      </c>
      <c r="B12" s="2">
        <v>510</v>
      </c>
      <c r="C12" s="2">
        <v>1530</v>
      </c>
      <c r="D12" s="2">
        <f>B12*3</f>
        <v>1530</v>
      </c>
      <c r="E12" s="2"/>
      <c r="F12" s="2">
        <v>2040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3" customFormat="1" ht="18.75" customHeight="1">
      <c r="A13" s="1" t="s">
        <v>71</v>
      </c>
      <c r="B13" s="1">
        <v>600</v>
      </c>
      <c r="C13" s="2">
        <v>1800</v>
      </c>
      <c r="D13" s="2">
        <v>1800</v>
      </c>
      <c r="E13" s="1"/>
      <c r="F13" s="2">
        <v>2400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5" customFormat="1" ht="18.75" customHeight="1">
      <c r="A14" s="4" t="s">
        <v>72</v>
      </c>
      <c r="B14" s="4">
        <v>5460</v>
      </c>
      <c r="C14" s="2">
        <f>B14*4</f>
        <v>21840</v>
      </c>
      <c r="D14" s="4">
        <f>B14*4</f>
        <v>21840</v>
      </c>
      <c r="E14" s="4"/>
      <c r="F14" s="4">
        <f>B14*2</f>
        <v>10920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5" customFormat="1" ht="18.75" customHeight="1">
      <c r="A15" s="4" t="s">
        <v>73</v>
      </c>
      <c r="B15" s="4">
        <v>5323</v>
      </c>
      <c r="C15" s="2">
        <f>B15*4</f>
        <v>21292</v>
      </c>
      <c r="D15" s="4">
        <f>B15*6</f>
        <v>31938</v>
      </c>
      <c r="E15" s="4"/>
      <c r="F15" s="4">
        <f>B15*2</f>
        <v>10646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5" customFormat="1" ht="18.75" customHeight="1">
      <c r="A16" s="4" t="s">
        <v>74</v>
      </c>
      <c r="B16" s="4">
        <v>10370</v>
      </c>
      <c r="C16" s="4">
        <v>62220</v>
      </c>
      <c r="D16" s="4">
        <v>82960</v>
      </c>
      <c r="E16" s="4"/>
      <c r="F16" s="4">
        <v>62220</v>
      </c>
      <c r="G16" s="4"/>
      <c r="H16" s="4"/>
      <c r="I16" s="4"/>
      <c r="J16" s="4"/>
      <c r="K16" s="4"/>
      <c r="L16" s="4"/>
      <c r="M16" s="4"/>
      <c r="N16" s="4">
        <f>B16*0.8</f>
        <v>8296</v>
      </c>
      <c r="O16" s="4"/>
      <c r="P16" s="4"/>
      <c r="Q16" s="4">
        <f>B16*3</f>
        <v>31110</v>
      </c>
      <c r="R16" s="4"/>
      <c r="S16" s="4"/>
    </row>
    <row r="17" spans="1:19" s="5" customFormat="1" ht="18.75" customHeight="1">
      <c r="A17" s="3" t="s">
        <v>75</v>
      </c>
      <c r="B17" s="3">
        <v>3025</v>
      </c>
      <c r="C17" s="3">
        <v>14520</v>
      </c>
      <c r="D17" s="3">
        <v>17212</v>
      </c>
      <c r="E17" s="3"/>
      <c r="F17" s="3">
        <v>8470</v>
      </c>
      <c r="G17" s="3">
        <v>1920</v>
      </c>
      <c r="H17" s="3">
        <v>880</v>
      </c>
      <c r="I17" s="3"/>
      <c r="J17" s="3"/>
      <c r="K17" s="3"/>
      <c r="L17" s="3"/>
      <c r="M17" s="3"/>
      <c r="N17" s="3">
        <v>3025</v>
      </c>
      <c r="O17" s="3"/>
      <c r="P17" s="3"/>
      <c r="Q17" s="3">
        <v>3025</v>
      </c>
      <c r="R17" s="3"/>
      <c r="S17" s="3"/>
    </row>
    <row r="18" spans="1:20" s="25" customFormat="1" ht="18.75" customHeight="1">
      <c r="A18" s="1" t="s">
        <v>63</v>
      </c>
      <c r="B18" s="2">
        <v>7334</v>
      </c>
      <c r="C18" s="2">
        <f>B18*6</f>
        <v>44004</v>
      </c>
      <c r="D18" s="2">
        <f>B18*9</f>
        <v>66006</v>
      </c>
      <c r="E18" s="2"/>
      <c r="F18" s="2">
        <f>B18*2</f>
        <v>14668</v>
      </c>
      <c r="G18" s="2"/>
      <c r="H18" s="2"/>
      <c r="I18" s="2">
        <v>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4"/>
    </row>
    <row r="19" spans="1:20" s="13" customFormat="1" ht="18.75" customHeight="1">
      <c r="A19" s="26" t="s">
        <v>64</v>
      </c>
      <c r="B19" s="10">
        <v>5911</v>
      </c>
      <c r="C19" s="10">
        <f>B19*6.2</f>
        <v>36648.200000000004</v>
      </c>
      <c r="D19" s="10">
        <f>B19*10</f>
        <v>59110</v>
      </c>
      <c r="E19" s="10"/>
      <c r="F19" s="10">
        <f>3100*2</f>
        <v>6200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"/>
    </row>
    <row r="20" spans="1:19" s="13" customFormat="1" ht="18.75" customHeight="1">
      <c r="A20" s="1" t="s">
        <v>65</v>
      </c>
      <c r="B20" s="2">
        <v>3450</v>
      </c>
      <c r="C20" s="2">
        <f>B20*6</f>
        <v>20700</v>
      </c>
      <c r="D20" s="2">
        <f>B20*6</f>
        <v>20700</v>
      </c>
      <c r="E20" s="2"/>
      <c r="F20" s="2">
        <f>B20*3</f>
        <v>10350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3" customFormat="1" ht="18.75" customHeight="1">
      <c r="A21" s="1" t="s">
        <v>116</v>
      </c>
      <c r="B21" s="1">
        <v>3900</v>
      </c>
      <c r="C21" s="2">
        <f>B21*3</f>
        <v>11700</v>
      </c>
      <c r="D21" s="2">
        <f>B21*6</f>
        <v>23400</v>
      </c>
      <c r="E21" s="1"/>
      <c r="F21" s="2">
        <f>B21*2</f>
        <v>7800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5" customFormat="1" ht="18.75" customHeight="1">
      <c r="A22" s="4" t="s">
        <v>67</v>
      </c>
      <c r="B22" s="4">
        <v>3918</v>
      </c>
      <c r="C22" s="2">
        <f>B22*3</f>
        <v>11754</v>
      </c>
      <c r="D22" s="2">
        <f>B22*6</f>
        <v>23508</v>
      </c>
      <c r="E22" s="4"/>
      <c r="F22" s="2">
        <f>B22*2</f>
        <v>7836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5" customFormat="1" ht="18.75" customHeight="1">
      <c r="A23" s="4" t="s">
        <v>68</v>
      </c>
      <c r="B23" s="4">
        <v>3003</v>
      </c>
      <c r="C23" s="2">
        <f>B23*3</f>
        <v>9009</v>
      </c>
      <c r="D23" s="2">
        <f>B23*6</f>
        <v>18018</v>
      </c>
      <c r="E23" s="4"/>
      <c r="F23" s="2">
        <f>B23*2</f>
        <v>6006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5" customFormat="1" ht="18.75" customHeight="1">
      <c r="A24" s="3" t="s">
        <v>69</v>
      </c>
      <c r="B24" s="3">
        <v>2750</v>
      </c>
      <c r="C24" s="3">
        <v>8250</v>
      </c>
      <c r="D24" s="3">
        <v>8250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s="13" customFormat="1" ht="18.75" customHeight="1">
      <c r="A25" s="1" t="s">
        <v>44</v>
      </c>
      <c r="B25" s="2">
        <v>4560</v>
      </c>
      <c r="C25" s="2">
        <v>13680</v>
      </c>
      <c r="D25" s="2">
        <v>13680</v>
      </c>
      <c r="E25" s="2"/>
      <c r="F25" s="2">
        <v>18240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"/>
    </row>
    <row r="26" spans="1:20" s="13" customFormat="1" ht="18.75" customHeight="1">
      <c r="A26" s="1" t="s">
        <v>45</v>
      </c>
      <c r="B26" s="2">
        <v>8450</v>
      </c>
      <c r="C26" s="2">
        <v>25350</v>
      </c>
      <c r="D26" s="2">
        <v>25350</v>
      </c>
      <c r="E26" s="2"/>
      <c r="F26" s="2">
        <v>33800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"/>
    </row>
    <row r="27" spans="1:19" s="13" customFormat="1" ht="18.75" customHeight="1">
      <c r="A27" s="1" t="s">
        <v>46</v>
      </c>
      <c r="B27" s="2">
        <v>4330</v>
      </c>
      <c r="C27" s="2">
        <v>12990</v>
      </c>
      <c r="D27" s="2">
        <v>12990</v>
      </c>
      <c r="E27" s="2"/>
      <c r="F27" s="2">
        <v>17320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3" customFormat="1" ht="18.75" customHeight="1">
      <c r="A28" s="1" t="s">
        <v>47</v>
      </c>
      <c r="B28" s="1">
        <v>2162</v>
      </c>
      <c r="C28" s="2">
        <v>6486</v>
      </c>
      <c r="D28" s="2">
        <v>6486</v>
      </c>
      <c r="E28" s="1"/>
      <c r="F28" s="2">
        <v>8648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>
      <c r="A29" s="1" t="s">
        <v>48</v>
      </c>
      <c r="B29" s="2">
        <v>6150</v>
      </c>
      <c r="C29" s="2">
        <v>18450</v>
      </c>
      <c r="D29" s="2">
        <v>18450</v>
      </c>
      <c r="E29" s="4"/>
      <c r="F29" s="2">
        <v>24600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8"/>
      <c r="S29" s="18"/>
    </row>
    <row r="30" spans="1:19" ht="18.75" customHeight="1">
      <c r="A30" s="1" t="s">
        <v>49</v>
      </c>
      <c r="B30" s="2">
        <v>1922</v>
      </c>
      <c r="C30" s="2">
        <v>5766</v>
      </c>
      <c r="D30" s="2">
        <v>5766</v>
      </c>
      <c r="E30" s="4"/>
      <c r="F30" s="2">
        <v>7688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8"/>
      <c r="S30" s="18"/>
    </row>
    <row r="31" spans="1:19" ht="18.75" customHeight="1">
      <c r="A31" s="1" t="s">
        <v>50</v>
      </c>
      <c r="B31" s="2">
        <v>2500</v>
      </c>
      <c r="C31" s="2">
        <v>7500</v>
      </c>
      <c r="D31" s="2">
        <v>7500</v>
      </c>
      <c r="E31" s="4"/>
      <c r="F31" s="2">
        <v>10000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8"/>
      <c r="S31" s="18"/>
    </row>
    <row r="32" spans="1:19" ht="18.75" customHeight="1">
      <c r="A32" s="1" t="s">
        <v>51</v>
      </c>
      <c r="B32" s="2">
        <v>370</v>
      </c>
      <c r="C32" s="2">
        <v>1110</v>
      </c>
      <c r="D32" s="2">
        <v>1110</v>
      </c>
      <c r="E32" s="4"/>
      <c r="F32" s="2">
        <v>1480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8"/>
      <c r="S32" s="18"/>
    </row>
    <row r="33" spans="1:19" ht="18.75" customHeight="1">
      <c r="A33" s="1" t="s">
        <v>52</v>
      </c>
      <c r="B33" s="2">
        <v>3120</v>
      </c>
      <c r="C33" s="2">
        <v>9360</v>
      </c>
      <c r="D33" s="2">
        <v>9360</v>
      </c>
      <c r="E33" s="4"/>
      <c r="F33" s="2">
        <v>12480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8"/>
      <c r="S33" s="18"/>
    </row>
    <row r="34" spans="1:19" ht="18.75" customHeight="1">
      <c r="A34" s="1" t="s">
        <v>62</v>
      </c>
      <c r="B34" s="2">
        <v>2031</v>
      </c>
      <c r="C34" s="19">
        <v>6093</v>
      </c>
      <c r="D34" s="19">
        <v>6093</v>
      </c>
      <c r="E34" s="4"/>
      <c r="F34" s="2">
        <v>8124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8"/>
      <c r="S34" s="18"/>
    </row>
    <row r="35" spans="1:19" ht="18.75" customHeight="1">
      <c r="A35" s="1" t="s">
        <v>53</v>
      </c>
      <c r="B35" s="2">
        <v>2500</v>
      </c>
      <c r="C35" s="19">
        <v>7500</v>
      </c>
      <c r="D35" s="19">
        <v>7500</v>
      </c>
      <c r="E35" s="4"/>
      <c r="F35" s="2">
        <v>10000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8"/>
      <c r="S35" s="18"/>
    </row>
    <row r="36" spans="1:19" ht="18.75" customHeight="1">
      <c r="A36" s="1" t="s">
        <v>54</v>
      </c>
      <c r="B36" s="2">
        <v>2500</v>
      </c>
      <c r="C36" s="19">
        <v>7500</v>
      </c>
      <c r="D36" s="19">
        <v>7500</v>
      </c>
      <c r="E36" s="4"/>
      <c r="F36" s="2">
        <v>10000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8"/>
      <c r="S36" s="18"/>
    </row>
    <row r="37" spans="1:19" ht="18.75" customHeight="1">
      <c r="A37" s="1" t="s">
        <v>55</v>
      </c>
      <c r="B37" s="2">
        <v>510</v>
      </c>
      <c r="C37" s="19">
        <v>1530</v>
      </c>
      <c r="D37" s="19">
        <v>1530</v>
      </c>
      <c r="E37" s="4"/>
      <c r="F37" s="2">
        <v>2040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8"/>
      <c r="S37" s="18"/>
    </row>
    <row r="38" spans="1:19" ht="18.75" customHeight="1">
      <c r="A38" s="1" t="s">
        <v>56</v>
      </c>
      <c r="B38" s="2">
        <v>3500</v>
      </c>
      <c r="C38" s="19">
        <f>B38*2.3</f>
        <v>8049.999999999999</v>
      </c>
      <c r="D38" s="19">
        <f>B38*5.6</f>
        <v>19600</v>
      </c>
      <c r="E38" s="4"/>
      <c r="F38" s="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8"/>
      <c r="S38" s="18"/>
    </row>
    <row r="39" spans="1:19" ht="18.75" customHeight="1">
      <c r="A39" s="1" t="s">
        <v>57</v>
      </c>
      <c r="B39" s="2">
        <v>1000</v>
      </c>
      <c r="C39" s="19">
        <f>B39*1.9</f>
        <v>1900</v>
      </c>
      <c r="D39" s="19">
        <f>B39*2.5</f>
        <v>2500</v>
      </c>
      <c r="E39" s="4"/>
      <c r="F39" s="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8"/>
      <c r="S39" s="18"/>
    </row>
    <row r="40" spans="1:19" ht="18.75" customHeight="1">
      <c r="A40" s="1" t="s">
        <v>58</v>
      </c>
      <c r="B40" s="2">
        <v>1400</v>
      </c>
      <c r="C40" s="19">
        <f>B40*2.25</f>
        <v>3150</v>
      </c>
      <c r="D40" s="19">
        <f>B40*4.5</f>
        <v>6300</v>
      </c>
      <c r="E40" s="4"/>
      <c r="F40" s="2">
        <f>B40*4.2</f>
        <v>5880</v>
      </c>
      <c r="G40" s="4"/>
      <c r="H40" s="4"/>
      <c r="I40" s="4"/>
      <c r="J40" s="4"/>
      <c r="K40" s="4"/>
      <c r="L40" s="4"/>
      <c r="M40" s="4"/>
      <c r="N40" s="4">
        <f>B40*0.85</f>
        <v>1190</v>
      </c>
      <c r="O40" s="4"/>
      <c r="P40" s="4"/>
      <c r="Q40" s="4">
        <f>B40*4</f>
        <v>5600</v>
      </c>
      <c r="R40" s="18"/>
      <c r="S40" s="18"/>
    </row>
    <row r="41" spans="1:19" ht="18.75" customHeight="1">
      <c r="A41" s="1" t="s">
        <v>59</v>
      </c>
      <c r="B41" s="2">
        <v>3415</v>
      </c>
      <c r="C41" s="19">
        <f>B41*2.25</f>
        <v>7683.75</v>
      </c>
      <c r="D41" s="19">
        <f>B41*4.5</f>
        <v>15367.5</v>
      </c>
      <c r="E41" s="4"/>
      <c r="F41" s="2">
        <f>B41*3</f>
        <v>10245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8"/>
      <c r="S41" s="18"/>
    </row>
    <row r="42" spans="1:19" ht="18.75" customHeight="1">
      <c r="A42" s="1" t="s">
        <v>60</v>
      </c>
      <c r="B42" s="2">
        <v>2580</v>
      </c>
      <c r="C42" s="19">
        <f>B42*2.25</f>
        <v>5805</v>
      </c>
      <c r="D42" s="19">
        <f>B42*4.5</f>
        <v>11610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8"/>
      <c r="S42" s="18"/>
    </row>
    <row r="43" spans="1:19" ht="18.75" customHeight="1">
      <c r="A43" s="1" t="s">
        <v>76</v>
      </c>
      <c r="B43" s="2">
        <v>4069</v>
      </c>
      <c r="C43" s="19">
        <f>B43*2.25</f>
        <v>9155.25</v>
      </c>
      <c r="D43" s="19">
        <f>B43*4.5</f>
        <v>18310.5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8"/>
      <c r="S43" s="18"/>
    </row>
    <row r="44" spans="1:19" ht="18.75" customHeight="1">
      <c r="A44" s="1" t="s">
        <v>61</v>
      </c>
      <c r="B44" s="2">
        <v>3800</v>
      </c>
      <c r="C44" s="19">
        <f>B44*2.25</f>
        <v>8550</v>
      </c>
      <c r="D44" s="2">
        <f>B44*4</f>
        <v>15200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8"/>
      <c r="S44" s="18"/>
    </row>
    <row r="45" spans="1:20" s="13" customFormat="1" ht="18.75" customHeight="1">
      <c r="A45" s="1" t="s">
        <v>26</v>
      </c>
      <c r="B45" s="2">
        <v>8730</v>
      </c>
      <c r="C45" s="2">
        <f>B45*3</f>
        <v>26190</v>
      </c>
      <c r="D45" s="2">
        <f>B45*4</f>
        <v>34920</v>
      </c>
      <c r="E45" s="2"/>
      <c r="F45" s="19">
        <f>B45*2</f>
        <v>17460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2"/>
    </row>
    <row r="46" spans="1:20" s="13" customFormat="1" ht="18.75" customHeight="1">
      <c r="A46" s="1" t="s">
        <v>43</v>
      </c>
      <c r="B46" s="2">
        <v>260</v>
      </c>
      <c r="C46" s="2">
        <f aca="true" t="shared" si="0" ref="C46:C63">B46*3</f>
        <v>780</v>
      </c>
      <c r="D46" s="2">
        <f>B46*0.9</f>
        <v>234</v>
      </c>
      <c r="E46" s="2"/>
      <c r="F46" s="19">
        <f>B46*1.5</f>
        <v>390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2"/>
    </row>
    <row r="47" spans="1:19" s="13" customFormat="1" ht="18.75" customHeight="1">
      <c r="A47" s="1" t="s">
        <v>42</v>
      </c>
      <c r="B47" s="2">
        <v>580</v>
      </c>
      <c r="C47" s="2">
        <f t="shared" si="0"/>
        <v>1740</v>
      </c>
      <c r="D47" s="2">
        <f>B47*0.9</f>
        <v>522</v>
      </c>
      <c r="E47" s="2"/>
      <c r="F47" s="19">
        <f>B47*2</f>
        <v>1160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3" customFormat="1" ht="18.75" customHeight="1">
      <c r="A48" s="1" t="s">
        <v>41</v>
      </c>
      <c r="B48" s="1">
        <v>250</v>
      </c>
      <c r="C48" s="2">
        <f t="shared" si="0"/>
        <v>750</v>
      </c>
      <c r="D48" s="2">
        <f>B48*0.9</f>
        <v>225</v>
      </c>
      <c r="E48" s="1"/>
      <c r="F48" s="19">
        <f>B48*1</f>
        <v>250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 t="s">
        <v>27</v>
      </c>
      <c r="B49" s="2">
        <v>2256</v>
      </c>
      <c r="C49" s="2">
        <f t="shared" si="0"/>
        <v>6768</v>
      </c>
      <c r="D49" s="2">
        <f>B49*2</f>
        <v>4512</v>
      </c>
      <c r="E49" s="18"/>
      <c r="F49" s="19">
        <f>B49*4</f>
        <v>9024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8.75" customHeight="1">
      <c r="A50" s="1" t="s">
        <v>28</v>
      </c>
      <c r="B50" s="2">
        <v>2300</v>
      </c>
      <c r="C50" s="2">
        <f t="shared" si="0"/>
        <v>6900</v>
      </c>
      <c r="D50" s="2">
        <f>B50*2</f>
        <v>4600</v>
      </c>
      <c r="E50" s="18"/>
      <c r="F50" s="19">
        <f>B50*1</f>
        <v>2300</v>
      </c>
      <c r="G50" s="18"/>
      <c r="H50" s="4">
        <v>4500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8.75" customHeight="1">
      <c r="A51" s="1" t="s">
        <v>29</v>
      </c>
      <c r="B51" s="2">
        <v>2700</v>
      </c>
      <c r="C51" s="2">
        <f t="shared" si="0"/>
        <v>8100</v>
      </c>
      <c r="D51" s="2">
        <f>B51*2</f>
        <v>5400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8.75" customHeight="1">
      <c r="A52" s="1" t="s">
        <v>30</v>
      </c>
      <c r="B52" s="2">
        <v>920</v>
      </c>
      <c r="C52" s="2">
        <f>B52*5</f>
        <v>4600</v>
      </c>
      <c r="D52" s="2">
        <f>B52*7</f>
        <v>6440</v>
      </c>
      <c r="E52" s="18"/>
      <c r="F52" s="18"/>
      <c r="G52" s="18"/>
      <c r="H52" s="18"/>
      <c r="I52" s="18"/>
      <c r="J52" s="18"/>
      <c r="K52" s="18"/>
      <c r="L52" s="18"/>
      <c r="M52" s="18"/>
      <c r="N52" s="4">
        <f>B52*0.8</f>
        <v>736</v>
      </c>
      <c r="O52" s="18"/>
      <c r="P52" s="18"/>
      <c r="Q52" s="4">
        <f>B52*3</f>
        <v>2760</v>
      </c>
      <c r="R52" s="18"/>
      <c r="S52" s="18"/>
    </row>
    <row r="53" spans="1:19" ht="18.75" customHeight="1">
      <c r="A53" s="1" t="s">
        <v>31</v>
      </c>
      <c r="B53" s="2">
        <v>1650</v>
      </c>
      <c r="C53" s="2">
        <f>B53*5</f>
        <v>8250</v>
      </c>
      <c r="D53" s="2">
        <f>B53*6</f>
        <v>9900</v>
      </c>
      <c r="E53" s="18"/>
      <c r="F53" s="18"/>
      <c r="G53" s="18"/>
      <c r="H53" s="18"/>
      <c r="I53" s="18"/>
      <c r="J53" s="18"/>
      <c r="K53" s="18"/>
      <c r="L53" s="18"/>
      <c r="M53" s="18"/>
      <c r="N53" s="4">
        <f>800*0.8</f>
        <v>640</v>
      </c>
      <c r="O53" s="4"/>
      <c r="P53" s="4"/>
      <c r="Q53" s="4">
        <v>3200</v>
      </c>
      <c r="R53" s="18"/>
      <c r="S53" s="18"/>
    </row>
    <row r="54" spans="1:19" ht="18.75" customHeight="1">
      <c r="A54" s="1" t="s">
        <v>32</v>
      </c>
      <c r="B54" s="2">
        <v>1500</v>
      </c>
      <c r="C54" s="2">
        <f t="shared" si="0"/>
        <v>4500</v>
      </c>
      <c r="D54" s="2">
        <f>B54*1.8</f>
        <v>2700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8.75" customHeight="1">
      <c r="A55" s="1" t="s">
        <v>33</v>
      </c>
      <c r="B55" s="2">
        <v>2810</v>
      </c>
      <c r="C55" s="2">
        <f t="shared" si="0"/>
        <v>8430</v>
      </c>
      <c r="D55" s="2">
        <f>B55*2.3</f>
        <v>6462.999999999999</v>
      </c>
      <c r="E55" s="18"/>
      <c r="F55" s="4">
        <f>B55*1.1</f>
        <v>3091.0000000000005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8.75" customHeight="1">
      <c r="A56" s="1" t="s">
        <v>34</v>
      </c>
      <c r="B56" s="2">
        <v>1750</v>
      </c>
      <c r="C56" s="2">
        <f t="shared" si="0"/>
        <v>5250</v>
      </c>
      <c r="D56" s="2">
        <f>B56*2</f>
        <v>3500</v>
      </c>
      <c r="E56" s="18"/>
      <c r="F56" s="4">
        <f aca="true" t="shared" si="1" ref="F56:F62">B56*1.1</f>
        <v>1925.0000000000002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8.75" customHeight="1">
      <c r="A57" s="1" t="s">
        <v>35</v>
      </c>
      <c r="B57" s="2">
        <v>6012</v>
      </c>
      <c r="C57" s="2">
        <f t="shared" si="0"/>
        <v>18036</v>
      </c>
      <c r="D57" s="2">
        <f>B57*2.7</f>
        <v>16232.400000000001</v>
      </c>
      <c r="E57" s="18"/>
      <c r="F57" s="20">
        <f t="shared" si="1"/>
        <v>6613.200000000001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8.75" customHeight="1">
      <c r="A58" s="1" t="s">
        <v>40</v>
      </c>
      <c r="B58" s="2">
        <v>380</v>
      </c>
      <c r="C58" s="2">
        <f t="shared" si="0"/>
        <v>1140</v>
      </c>
      <c r="D58" s="2">
        <f aca="true" t="shared" si="2" ref="D58:D63">B58*1.8</f>
        <v>684</v>
      </c>
      <c r="E58" s="18"/>
      <c r="F58" s="4">
        <f>B58*1.75</f>
        <v>665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8.75" customHeight="1">
      <c r="A59" s="1" t="s">
        <v>39</v>
      </c>
      <c r="B59" s="2">
        <v>630</v>
      </c>
      <c r="C59" s="2">
        <f t="shared" si="0"/>
        <v>1890</v>
      </c>
      <c r="D59" s="2">
        <f t="shared" si="2"/>
        <v>1134</v>
      </c>
      <c r="E59" s="18"/>
      <c r="F59" s="4">
        <f>B59*1.75</f>
        <v>1102.5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8.75" customHeight="1">
      <c r="A60" s="1" t="s">
        <v>38</v>
      </c>
      <c r="B60" s="2">
        <v>230</v>
      </c>
      <c r="C60" s="2">
        <f t="shared" si="0"/>
        <v>690</v>
      </c>
      <c r="D60" s="2">
        <f t="shared" si="2"/>
        <v>414</v>
      </c>
      <c r="E60" s="18"/>
      <c r="F60" s="4">
        <f t="shared" si="1"/>
        <v>253.00000000000003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8.75" customHeight="1">
      <c r="A61" s="1" t="s">
        <v>37</v>
      </c>
      <c r="B61" s="2">
        <v>720</v>
      </c>
      <c r="C61" s="2">
        <f t="shared" si="0"/>
        <v>2160</v>
      </c>
      <c r="D61" s="2">
        <f t="shared" si="2"/>
        <v>1296</v>
      </c>
      <c r="E61" s="18"/>
      <c r="F61" s="4">
        <f t="shared" si="1"/>
        <v>792.0000000000001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8.75" customHeight="1">
      <c r="A62" s="1" t="s">
        <v>36</v>
      </c>
      <c r="B62" s="2">
        <v>840</v>
      </c>
      <c r="C62" s="2">
        <f t="shared" si="0"/>
        <v>2520</v>
      </c>
      <c r="D62" s="2">
        <f t="shared" si="2"/>
        <v>1512</v>
      </c>
      <c r="E62" s="18"/>
      <c r="F62" s="4">
        <f t="shared" si="1"/>
        <v>924.0000000000001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8.75" customHeight="1">
      <c r="A63" s="1" t="s">
        <v>124</v>
      </c>
      <c r="B63" s="2">
        <v>1200</v>
      </c>
      <c r="C63" s="2">
        <f t="shared" si="0"/>
        <v>3600</v>
      </c>
      <c r="D63" s="2">
        <f t="shared" si="2"/>
        <v>2160</v>
      </c>
      <c r="E63" s="18"/>
      <c r="F63" s="4">
        <f>B63*1.8</f>
        <v>2160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20" s="13" customFormat="1" ht="18.75" customHeight="1">
      <c r="A64" s="1" t="s">
        <v>77</v>
      </c>
      <c r="B64" s="2">
        <v>4610</v>
      </c>
      <c r="C64" s="2">
        <f>B64*5</f>
        <v>23050</v>
      </c>
      <c r="D64" s="2">
        <f>B64*5</f>
        <v>23050</v>
      </c>
      <c r="E64" s="2"/>
      <c r="F64" s="2">
        <f>B64*2</f>
        <v>9220</v>
      </c>
      <c r="G64" s="2">
        <v>5690</v>
      </c>
      <c r="H64" s="2"/>
      <c r="I64" s="2">
        <v>5</v>
      </c>
      <c r="J64" s="2"/>
      <c r="K64" s="2"/>
      <c r="L64" s="2"/>
      <c r="M64" s="2"/>
      <c r="N64" s="2"/>
      <c r="O64" s="2">
        <v>2450</v>
      </c>
      <c r="P64" s="2">
        <v>580</v>
      </c>
      <c r="Q64" s="2">
        <v>10600</v>
      </c>
      <c r="R64" s="2"/>
      <c r="S64" s="2"/>
      <c r="T64" s="12"/>
    </row>
    <row r="65" spans="1:20" s="13" customFormat="1" ht="18.75" customHeight="1">
      <c r="A65" s="1" t="s">
        <v>78</v>
      </c>
      <c r="B65" s="2">
        <v>2122</v>
      </c>
      <c r="C65" s="2">
        <f>B65*2</f>
        <v>4244</v>
      </c>
      <c r="D65" s="2">
        <f>B65*5.9</f>
        <v>12519.800000000001</v>
      </c>
      <c r="E65" s="2"/>
      <c r="F65" s="2">
        <f>B65*2</f>
        <v>4244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2"/>
    </row>
    <row r="66" spans="1:19" s="13" customFormat="1" ht="18.75" customHeight="1">
      <c r="A66" s="1" t="s">
        <v>79</v>
      </c>
      <c r="B66" s="2">
        <v>3450</v>
      </c>
      <c r="C66" s="2">
        <f>B66*2</f>
        <v>6900</v>
      </c>
      <c r="D66" s="2">
        <f>B66*4</f>
        <v>13800</v>
      </c>
      <c r="E66" s="2"/>
      <c r="F66" s="2">
        <f>B66*2</f>
        <v>6900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3" customFormat="1" ht="18.75" customHeight="1">
      <c r="A67" s="1" t="s">
        <v>80</v>
      </c>
      <c r="B67" s="1">
        <v>2150</v>
      </c>
      <c r="C67" s="2">
        <f>B67*3</f>
        <v>6450</v>
      </c>
      <c r="D67" s="2">
        <f aca="true" t="shared" si="3" ref="D67:D73">B67*6</f>
        <v>12900</v>
      </c>
      <c r="E67" s="2"/>
      <c r="F67" s="2">
        <v>1750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 t="s">
        <v>81</v>
      </c>
      <c r="B68" s="4">
        <v>495</v>
      </c>
      <c r="C68" s="2">
        <f>B68*6</f>
        <v>2970</v>
      </c>
      <c r="D68" s="2">
        <f>B68*4</f>
        <v>1980</v>
      </c>
      <c r="E68" s="2"/>
      <c r="F68" s="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8.75" customHeight="1">
      <c r="A69" s="1" t="s">
        <v>82</v>
      </c>
      <c r="B69" s="4">
        <v>2032</v>
      </c>
      <c r="C69" s="2">
        <f>B69*5</f>
        <v>10160</v>
      </c>
      <c r="D69" s="2">
        <f>B69*4.5</f>
        <v>9144</v>
      </c>
      <c r="E69" s="2"/>
      <c r="F69" s="2">
        <f>B69*1.5</f>
        <v>3048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8.75" customHeight="1">
      <c r="A70" s="1" t="s">
        <v>83</v>
      </c>
      <c r="B70" s="4">
        <v>1700</v>
      </c>
      <c r="C70" s="2">
        <f>B70*5</f>
        <v>8500</v>
      </c>
      <c r="D70" s="2">
        <f t="shared" si="3"/>
        <v>10200</v>
      </c>
      <c r="E70" s="2"/>
      <c r="F70" s="2">
        <f>B70*2.2</f>
        <v>3740.0000000000005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8.75" customHeight="1">
      <c r="A71" s="1" t="s">
        <v>84</v>
      </c>
      <c r="B71" s="4">
        <v>1478</v>
      </c>
      <c r="C71" s="2">
        <f>B71*5</f>
        <v>7390</v>
      </c>
      <c r="D71" s="2">
        <f t="shared" si="3"/>
        <v>8868</v>
      </c>
      <c r="E71" s="2"/>
      <c r="F71" s="2">
        <f>B71*2.1</f>
        <v>3103.8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8.75" customHeight="1">
      <c r="A72" s="1" t="s">
        <v>85</v>
      </c>
      <c r="B72" s="4">
        <v>1256</v>
      </c>
      <c r="C72" s="2">
        <f>B72*3</f>
        <v>3768</v>
      </c>
      <c r="D72" s="2">
        <f t="shared" si="3"/>
        <v>7536</v>
      </c>
      <c r="E72" s="2"/>
      <c r="F72" s="2">
        <f>B72*1.8</f>
        <v>2260.8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8.75" customHeight="1">
      <c r="A73" s="1" t="s">
        <v>86</v>
      </c>
      <c r="B73" s="4">
        <v>4300</v>
      </c>
      <c r="C73" s="2">
        <f>B73*6</f>
        <v>25800</v>
      </c>
      <c r="D73" s="2">
        <f t="shared" si="3"/>
        <v>25800</v>
      </c>
      <c r="E73" s="2"/>
      <c r="F73" s="2">
        <f>B73*2</f>
        <v>8600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8.75" customHeight="1">
      <c r="A74" s="27" t="s">
        <v>87</v>
      </c>
      <c r="B74" s="3">
        <v>2721</v>
      </c>
      <c r="C74" s="3">
        <f>B74*3</f>
        <v>8163</v>
      </c>
      <c r="D74" s="3">
        <f>B74*4</f>
        <v>10884</v>
      </c>
      <c r="E74" s="3"/>
      <c r="F74" s="3">
        <f>B74*2</f>
        <v>5442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20" s="13" customFormat="1" ht="18.75" customHeight="1">
      <c r="A75" s="1" t="s">
        <v>90</v>
      </c>
      <c r="B75" s="2">
        <v>1488</v>
      </c>
      <c r="C75" s="2">
        <f aca="true" t="shared" si="4" ref="C75:C80">B75*1.8</f>
        <v>2678.4</v>
      </c>
      <c r="D75" s="2">
        <f>4.8*B75</f>
        <v>7142.4</v>
      </c>
      <c r="E75" s="1"/>
      <c r="F75" s="2">
        <f>1.2*B75</f>
        <v>1785.6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2"/>
    </row>
    <row r="76" spans="1:19" s="13" customFormat="1" ht="18.75" customHeight="1">
      <c r="A76" s="1" t="s">
        <v>88</v>
      </c>
      <c r="B76" s="2">
        <v>1606</v>
      </c>
      <c r="C76" s="2">
        <f t="shared" si="4"/>
        <v>2890.8</v>
      </c>
      <c r="D76" s="2">
        <f>4.8*B76</f>
        <v>7708.799999999999</v>
      </c>
      <c r="E76" s="1"/>
      <c r="F76" s="2">
        <f>1.2*B76</f>
        <v>1927.1999999999998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3" customFormat="1" ht="18.75" customHeight="1">
      <c r="A77" s="1" t="s">
        <v>66</v>
      </c>
      <c r="B77" s="1">
        <v>1357</v>
      </c>
      <c r="C77" s="2">
        <f t="shared" si="4"/>
        <v>2442.6</v>
      </c>
      <c r="D77" s="2">
        <f>4.8*B77</f>
        <v>6513.599999999999</v>
      </c>
      <c r="E77" s="1"/>
      <c r="F77" s="2">
        <f>1.2*B77</f>
        <v>1628.3999999999999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8.75" customHeight="1">
      <c r="A78" s="1" t="s">
        <v>89</v>
      </c>
      <c r="B78" s="4">
        <v>19412</v>
      </c>
      <c r="C78" s="2">
        <f t="shared" si="4"/>
        <v>34941.6</v>
      </c>
      <c r="D78" s="2">
        <f>8*(B78/4)+7*(B78/4)+6*(B78/4)+5*(B78/4)</f>
        <v>126178</v>
      </c>
      <c r="E78" s="18"/>
      <c r="F78" s="2">
        <f>1.5*(B78/6)</f>
        <v>4853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8.75" customHeight="1">
      <c r="A79" s="1" t="s">
        <v>91</v>
      </c>
      <c r="B79" s="4">
        <v>1750</v>
      </c>
      <c r="C79" s="2">
        <f t="shared" si="4"/>
        <v>3150</v>
      </c>
      <c r="D79" s="2">
        <f>4.3*B79</f>
        <v>7525</v>
      </c>
      <c r="E79" s="2"/>
      <c r="F79" s="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8.75" customHeight="1">
      <c r="A80" s="1" t="s">
        <v>92</v>
      </c>
      <c r="B80" s="4">
        <v>2200</v>
      </c>
      <c r="C80" s="2">
        <f t="shared" si="4"/>
        <v>3960</v>
      </c>
      <c r="D80" s="2">
        <f>4.3*B80</f>
        <v>9460</v>
      </c>
      <c r="E80" s="2"/>
      <c r="F80" s="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20" s="13" customFormat="1" ht="18.75" customHeight="1">
      <c r="A81" s="1" t="s">
        <v>93</v>
      </c>
      <c r="B81" s="2">
        <v>6641</v>
      </c>
      <c r="C81" s="2">
        <f>4*B81</f>
        <v>26564</v>
      </c>
      <c r="D81" s="2">
        <f>6*B81</f>
        <v>39846</v>
      </c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2"/>
    </row>
    <row r="82" spans="1:19" s="13" customFormat="1" ht="18.75" customHeight="1">
      <c r="A82" s="1" t="s">
        <v>94</v>
      </c>
      <c r="B82" s="1">
        <v>4295</v>
      </c>
      <c r="C82" s="2">
        <v>27488</v>
      </c>
      <c r="D82" s="2">
        <v>9879</v>
      </c>
      <c r="E82" s="1"/>
      <c r="F82" s="1">
        <v>26586</v>
      </c>
      <c r="G82" s="1">
        <v>4596</v>
      </c>
      <c r="H82" s="1"/>
      <c r="I82" s="1"/>
      <c r="J82" s="1"/>
      <c r="K82" s="1"/>
      <c r="L82" s="1"/>
      <c r="M82" s="1"/>
      <c r="N82" s="1">
        <f>B82*0.8</f>
        <v>3436</v>
      </c>
      <c r="O82" s="1"/>
      <c r="P82" s="1"/>
      <c r="Q82" s="1">
        <f>B82*3</f>
        <v>12885</v>
      </c>
      <c r="R82" s="1"/>
      <c r="S82" s="1"/>
    </row>
    <row r="83" spans="1:19" ht="18.75" customHeight="1">
      <c r="A83" s="1" t="s">
        <v>95</v>
      </c>
      <c r="B83" s="4">
        <v>1123</v>
      </c>
      <c r="C83" s="2">
        <v>4829</v>
      </c>
      <c r="D83" s="2">
        <v>2414</v>
      </c>
      <c r="E83" s="18"/>
      <c r="F83" s="1">
        <v>3616</v>
      </c>
      <c r="G83" s="4">
        <v>2695</v>
      </c>
      <c r="H83" s="4">
        <v>960</v>
      </c>
      <c r="I83" s="4"/>
      <c r="J83" s="4"/>
      <c r="K83" s="4"/>
      <c r="L83" s="4"/>
      <c r="M83" s="4"/>
      <c r="N83" s="1">
        <v>900</v>
      </c>
      <c r="O83" s="4"/>
      <c r="P83" s="4"/>
      <c r="Q83" s="1">
        <f>B83*3</f>
        <v>3369</v>
      </c>
      <c r="R83" s="4"/>
      <c r="S83" s="4"/>
    </row>
    <row r="84" spans="1:20" ht="18">
      <c r="A84" s="1" t="s">
        <v>96</v>
      </c>
      <c r="B84" s="2">
        <v>3400</v>
      </c>
      <c r="C84" s="2">
        <v>24140</v>
      </c>
      <c r="D84" s="2">
        <v>24446</v>
      </c>
      <c r="E84" s="1"/>
      <c r="F84" s="2">
        <v>3975</v>
      </c>
      <c r="G84" s="2">
        <v>490</v>
      </c>
      <c r="H84" s="2">
        <v>150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2"/>
    </row>
    <row r="85" spans="1:20" ht="18">
      <c r="A85" s="1" t="s">
        <v>97</v>
      </c>
      <c r="B85" s="2">
        <v>2450</v>
      </c>
      <c r="C85" s="2">
        <f>4*B85</f>
        <v>9800</v>
      </c>
      <c r="D85" s="2">
        <f>B85*2.2</f>
        <v>5390</v>
      </c>
      <c r="E85" s="1"/>
      <c r="F85" s="2">
        <f>6*B85</f>
        <v>14700</v>
      </c>
      <c r="G85" s="2"/>
      <c r="H85" s="2">
        <v>600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3"/>
    </row>
    <row r="86" spans="1:20" ht="18">
      <c r="A86" s="1" t="s">
        <v>72</v>
      </c>
      <c r="B86" s="1">
        <v>2400</v>
      </c>
      <c r="C86" s="2">
        <f>2*B86</f>
        <v>4800</v>
      </c>
      <c r="D86" s="2">
        <f>B86*2.2</f>
        <v>5280</v>
      </c>
      <c r="E86" s="1"/>
      <c r="F86" s="2">
        <f>4*B86</f>
        <v>9600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3"/>
    </row>
    <row r="87" spans="1:19" ht="18">
      <c r="A87" s="1" t="s">
        <v>98</v>
      </c>
      <c r="B87" s="4">
        <v>9120</v>
      </c>
      <c r="C87" s="2">
        <v>27360</v>
      </c>
      <c r="D87" s="2">
        <v>27360</v>
      </c>
      <c r="E87" s="18"/>
      <c r="F87" s="2">
        <v>36480</v>
      </c>
      <c r="G87" s="4"/>
      <c r="H87" s="4">
        <v>45600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8">
      <c r="A88" s="1" t="s">
        <v>99</v>
      </c>
      <c r="B88" s="4">
        <v>4290</v>
      </c>
      <c r="C88" s="2">
        <v>12870</v>
      </c>
      <c r="D88" s="2">
        <v>12870</v>
      </c>
      <c r="E88" s="2"/>
      <c r="F88" s="2">
        <v>17160</v>
      </c>
      <c r="G88" s="4"/>
      <c r="H88" s="4">
        <v>21450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20" ht="18">
      <c r="A89" s="1" t="s">
        <v>129</v>
      </c>
      <c r="B89" s="2">
        <v>9100</v>
      </c>
      <c r="C89" s="2">
        <f aca="true" t="shared" si="5" ref="C89:C94">B89*4</f>
        <v>36400</v>
      </c>
      <c r="D89" s="2">
        <f>B89*1.5</f>
        <v>13650</v>
      </c>
      <c r="E89" s="1"/>
      <c r="F89" s="2">
        <f>B89*17</f>
        <v>154700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>
        <f>B89*8</f>
        <v>72800</v>
      </c>
      <c r="R89" s="2"/>
      <c r="S89" s="2"/>
      <c r="T89" s="12"/>
    </row>
    <row r="90" spans="1:20" ht="18">
      <c r="A90" s="1" t="s">
        <v>130</v>
      </c>
      <c r="B90" s="2">
        <v>1620</v>
      </c>
      <c r="C90" s="2">
        <f t="shared" si="5"/>
        <v>6480</v>
      </c>
      <c r="D90" s="2">
        <f>B90*1.5</f>
        <v>2430</v>
      </c>
      <c r="E90" s="1"/>
      <c r="F90" s="2">
        <f>B90*3</f>
        <v>4860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3"/>
    </row>
    <row r="91" spans="1:20" ht="18">
      <c r="A91" s="1" t="s">
        <v>131</v>
      </c>
      <c r="B91" s="1">
        <v>1508</v>
      </c>
      <c r="C91" s="2">
        <f t="shared" si="5"/>
        <v>6032</v>
      </c>
      <c r="D91" s="2">
        <f>B91*3</f>
        <v>4524</v>
      </c>
      <c r="E91" s="1"/>
      <c r="F91" s="2">
        <f>B91*3</f>
        <v>4524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3"/>
    </row>
    <row r="92" spans="1:20" ht="18">
      <c r="A92" s="1" t="s">
        <v>155</v>
      </c>
      <c r="B92" s="1">
        <v>860</v>
      </c>
      <c r="C92" s="2">
        <f t="shared" si="5"/>
        <v>3440</v>
      </c>
      <c r="D92" s="2">
        <f>B92*3</f>
        <v>2580</v>
      </c>
      <c r="E92" s="1"/>
      <c r="F92" s="2">
        <f>B92*3</f>
        <v>2580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3"/>
    </row>
    <row r="93" spans="1:20" ht="18">
      <c r="A93" s="1" t="s">
        <v>156</v>
      </c>
      <c r="B93" s="1">
        <v>1590</v>
      </c>
      <c r="C93" s="2">
        <f t="shared" si="5"/>
        <v>6360</v>
      </c>
      <c r="D93" s="2">
        <f>B93*3</f>
        <v>4770</v>
      </c>
      <c r="E93" s="1"/>
      <c r="F93" s="2">
        <f>B93*3</f>
        <v>4770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3"/>
    </row>
    <row r="94" spans="1:20" ht="18">
      <c r="A94" s="1" t="s">
        <v>157</v>
      </c>
      <c r="B94" s="1">
        <v>530</v>
      </c>
      <c r="C94" s="2">
        <f t="shared" si="5"/>
        <v>2120</v>
      </c>
      <c r="D94" s="2">
        <f>B94*3</f>
        <v>1590</v>
      </c>
      <c r="E94" s="1"/>
      <c r="F94" s="2">
        <f>B94*3</f>
        <v>1590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3"/>
    </row>
    <row r="95" spans="1:20" ht="18">
      <c r="A95" s="1" t="s">
        <v>158</v>
      </c>
      <c r="B95" s="2">
        <v>5362</v>
      </c>
      <c r="C95" s="2">
        <v>16086</v>
      </c>
      <c r="D95" s="2">
        <v>16086</v>
      </c>
      <c r="E95" s="1"/>
      <c r="F95" s="2">
        <v>21448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2"/>
    </row>
    <row r="96" spans="1:20" ht="18">
      <c r="A96" s="1" t="s">
        <v>159</v>
      </c>
      <c r="B96" s="1">
        <v>2230</v>
      </c>
      <c r="C96" s="2">
        <v>6690</v>
      </c>
      <c r="D96" s="2">
        <v>6690</v>
      </c>
      <c r="E96" s="1"/>
      <c r="F96" s="2">
        <v>8920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3"/>
    </row>
    <row r="97" spans="1:20" ht="18">
      <c r="A97" s="1" t="s">
        <v>160</v>
      </c>
      <c r="B97" s="1">
        <v>1873</v>
      </c>
      <c r="C97" s="2">
        <v>5619</v>
      </c>
      <c r="D97" s="2">
        <v>5619</v>
      </c>
      <c r="E97" s="1"/>
      <c r="F97" s="2">
        <v>7492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3"/>
    </row>
    <row r="98" spans="1:20" ht="18">
      <c r="A98" s="1" t="s">
        <v>161</v>
      </c>
      <c r="B98" s="1">
        <v>300</v>
      </c>
      <c r="C98" s="2">
        <v>900</v>
      </c>
      <c r="D98" s="2">
        <v>900</v>
      </c>
      <c r="E98" s="1"/>
      <c r="F98" s="2">
        <v>1200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3"/>
    </row>
    <row r="99" spans="1:20" ht="18">
      <c r="A99" s="1" t="s">
        <v>162</v>
      </c>
      <c r="B99" s="1">
        <v>1274</v>
      </c>
      <c r="C99" s="2">
        <v>2459</v>
      </c>
      <c r="D99" s="2">
        <v>2459</v>
      </c>
      <c r="E99" s="1"/>
      <c r="F99" s="2">
        <v>2451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3"/>
    </row>
    <row r="100" spans="1:20" ht="18">
      <c r="A100" s="1" t="s">
        <v>163</v>
      </c>
      <c r="B100" s="2">
        <v>5542</v>
      </c>
      <c r="C100" s="2">
        <v>16626</v>
      </c>
      <c r="D100" s="2">
        <v>16626</v>
      </c>
      <c r="E100" s="1"/>
      <c r="F100" s="2">
        <v>22168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2"/>
    </row>
    <row r="101" spans="1:20" ht="18">
      <c r="A101" s="1" t="s">
        <v>164</v>
      </c>
      <c r="B101" s="1">
        <v>1811</v>
      </c>
      <c r="C101" s="2">
        <v>5433</v>
      </c>
      <c r="D101" s="2">
        <v>5433</v>
      </c>
      <c r="E101" s="1"/>
      <c r="F101" s="2">
        <v>7244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3"/>
    </row>
    <row r="102" spans="1:20" ht="18">
      <c r="A102" s="1" t="s">
        <v>118</v>
      </c>
      <c r="B102" s="1">
        <v>1250</v>
      </c>
      <c r="C102" s="2">
        <v>3750</v>
      </c>
      <c r="D102" s="2">
        <v>3750</v>
      </c>
      <c r="E102" s="1"/>
      <c r="F102" s="2">
        <v>5000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3"/>
    </row>
    <row r="103" spans="1:20" ht="18">
      <c r="A103" s="1" t="s">
        <v>117</v>
      </c>
      <c r="B103" s="1">
        <v>1482</v>
      </c>
      <c r="C103" s="2">
        <v>4446</v>
      </c>
      <c r="D103" s="2">
        <v>4446</v>
      </c>
      <c r="E103" s="1"/>
      <c r="F103" s="2">
        <v>5928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3"/>
    </row>
    <row r="104" spans="1:20" ht="18">
      <c r="A104" s="1" t="s">
        <v>165</v>
      </c>
      <c r="B104" s="1">
        <v>1854</v>
      </c>
      <c r="C104" s="2">
        <v>5562</v>
      </c>
      <c r="D104" s="2">
        <v>5562</v>
      </c>
      <c r="E104" s="1"/>
      <c r="F104" s="2">
        <v>7416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3"/>
    </row>
    <row r="105" spans="1:20" ht="18">
      <c r="A105" s="1" t="s">
        <v>166</v>
      </c>
      <c r="B105" s="1">
        <v>1000</v>
      </c>
      <c r="C105" s="2">
        <v>3000</v>
      </c>
      <c r="D105" s="2">
        <v>1500</v>
      </c>
      <c r="E105" s="1"/>
      <c r="F105" s="2">
        <v>2000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3"/>
    </row>
    <row r="106" spans="1:20" ht="18">
      <c r="A106" s="1" t="s">
        <v>119</v>
      </c>
      <c r="B106" s="1">
        <v>2400</v>
      </c>
      <c r="C106" s="2">
        <v>7200</v>
      </c>
      <c r="D106" s="2">
        <v>7200</v>
      </c>
      <c r="E106" s="1"/>
      <c r="F106" s="2">
        <v>9600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3"/>
    </row>
    <row r="107" spans="1:20" ht="18">
      <c r="A107" s="1" t="s">
        <v>128</v>
      </c>
      <c r="B107" s="1">
        <v>5750</v>
      </c>
      <c r="C107" s="2">
        <f>B107*4</f>
        <v>23000</v>
      </c>
      <c r="D107" s="2">
        <f>B107*6</f>
        <v>34500</v>
      </c>
      <c r="E107" s="1"/>
      <c r="F107" s="2">
        <f>B107*2</f>
        <v>11500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3"/>
    </row>
    <row r="108" spans="1:20" ht="18">
      <c r="A108" s="1" t="s">
        <v>167</v>
      </c>
      <c r="B108" s="1">
        <v>370</v>
      </c>
      <c r="C108" s="2">
        <f>B108*4</f>
        <v>1480</v>
      </c>
      <c r="D108" s="2">
        <f>B108*3</f>
        <v>1110</v>
      </c>
      <c r="E108" s="1"/>
      <c r="F108" s="2">
        <f>B108*1</f>
        <v>370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3"/>
    </row>
    <row r="109" spans="1:20" ht="18">
      <c r="A109" s="1" t="s">
        <v>168</v>
      </c>
      <c r="B109" s="1">
        <v>320</v>
      </c>
      <c r="C109" s="2">
        <f>B109*4</f>
        <v>1280</v>
      </c>
      <c r="D109" s="2">
        <f>B109*3</f>
        <v>960</v>
      </c>
      <c r="E109" s="1"/>
      <c r="F109" s="2">
        <f>B109*1</f>
        <v>320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3"/>
    </row>
    <row r="110" spans="1:20" ht="18">
      <c r="A110" s="1" t="s">
        <v>169</v>
      </c>
      <c r="B110" s="1">
        <v>380</v>
      </c>
      <c r="C110" s="2">
        <f>B110*4</f>
        <v>1520</v>
      </c>
      <c r="D110" s="2">
        <f>B110*3</f>
        <v>1140</v>
      </c>
      <c r="E110" s="1"/>
      <c r="F110" s="2">
        <f>B110*1</f>
        <v>380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3"/>
    </row>
    <row r="111" spans="1:20" ht="18">
      <c r="A111" s="1" t="s">
        <v>170</v>
      </c>
      <c r="B111" s="1">
        <v>2919</v>
      </c>
      <c r="C111" s="2">
        <v>3500</v>
      </c>
      <c r="D111" s="2">
        <v>2100</v>
      </c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3"/>
    </row>
    <row r="112" spans="1:20" ht="18">
      <c r="A112" s="1" t="s">
        <v>152</v>
      </c>
      <c r="B112" s="1">
        <v>290</v>
      </c>
      <c r="C112" s="2">
        <f aca="true" t="shared" si="6" ref="C112:C118">B112*3</f>
        <v>870</v>
      </c>
      <c r="D112" s="2">
        <f aca="true" t="shared" si="7" ref="D112:D118">B112*3</f>
        <v>870</v>
      </c>
      <c r="E112" s="1"/>
      <c r="F112" s="2">
        <f>B112*4</f>
        <v>1160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3"/>
    </row>
    <row r="113" spans="1:20" ht="18">
      <c r="A113" s="1" t="s">
        <v>151</v>
      </c>
      <c r="B113" s="1">
        <v>680</v>
      </c>
      <c r="C113" s="2">
        <f t="shared" si="6"/>
        <v>2040</v>
      </c>
      <c r="D113" s="2">
        <f t="shared" si="7"/>
        <v>2040</v>
      </c>
      <c r="E113" s="1"/>
      <c r="F113" s="2">
        <f>B113*4</f>
        <v>2720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3"/>
    </row>
    <row r="114" spans="1:20" ht="18">
      <c r="A114" s="1" t="s">
        <v>150</v>
      </c>
      <c r="B114" s="1">
        <v>2157</v>
      </c>
      <c r="C114" s="2">
        <f t="shared" si="6"/>
        <v>6471</v>
      </c>
      <c r="D114" s="2">
        <f t="shared" si="7"/>
        <v>6471</v>
      </c>
      <c r="E114" s="1"/>
      <c r="F114" s="2">
        <f>B114*4</f>
        <v>8628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3"/>
    </row>
    <row r="115" spans="1:20" ht="18">
      <c r="A115" s="1" t="s">
        <v>149</v>
      </c>
      <c r="B115" s="1">
        <v>657</v>
      </c>
      <c r="C115" s="2">
        <f t="shared" si="6"/>
        <v>1971</v>
      </c>
      <c r="D115" s="2">
        <f t="shared" si="7"/>
        <v>1971</v>
      </c>
      <c r="E115" s="1"/>
      <c r="F115" s="2">
        <f aca="true" t="shared" si="8" ref="F115:F121">B115*4</f>
        <v>2628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3"/>
    </row>
    <row r="116" spans="1:20" ht="18">
      <c r="A116" s="1" t="s">
        <v>148</v>
      </c>
      <c r="B116" s="1">
        <v>1087</v>
      </c>
      <c r="C116" s="2">
        <f t="shared" si="6"/>
        <v>3261</v>
      </c>
      <c r="D116" s="2">
        <f t="shared" si="7"/>
        <v>3261</v>
      </c>
      <c r="E116" s="1"/>
      <c r="F116" s="2">
        <f>B116*3</f>
        <v>3261</v>
      </c>
      <c r="G116" s="1"/>
      <c r="H116" s="1"/>
      <c r="I116" s="1"/>
      <c r="J116" s="1"/>
      <c r="K116" s="1"/>
      <c r="L116" s="1"/>
      <c r="M116" s="1"/>
      <c r="N116" s="1">
        <v>1087</v>
      </c>
      <c r="O116" s="1"/>
      <c r="P116" s="1">
        <v>540</v>
      </c>
      <c r="Q116" s="1">
        <f>B116*4</f>
        <v>4348</v>
      </c>
      <c r="R116" s="1"/>
      <c r="S116" s="1"/>
      <c r="T116" s="13"/>
    </row>
    <row r="117" spans="1:20" ht="18">
      <c r="A117" s="1" t="s">
        <v>147</v>
      </c>
      <c r="B117" s="1">
        <v>1205</v>
      </c>
      <c r="C117" s="2">
        <f t="shared" si="6"/>
        <v>3615</v>
      </c>
      <c r="D117" s="2">
        <f t="shared" si="7"/>
        <v>3615</v>
      </c>
      <c r="E117" s="1"/>
      <c r="F117" s="2">
        <f t="shared" si="8"/>
        <v>4820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3"/>
    </row>
    <row r="118" spans="1:20" ht="18">
      <c r="A118" s="1" t="s">
        <v>146</v>
      </c>
      <c r="B118" s="1">
        <v>2350</v>
      </c>
      <c r="C118" s="2">
        <f t="shared" si="6"/>
        <v>7050</v>
      </c>
      <c r="D118" s="2">
        <f t="shared" si="7"/>
        <v>7050</v>
      </c>
      <c r="E118" s="1"/>
      <c r="F118" s="2">
        <f t="shared" si="8"/>
        <v>9400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3"/>
    </row>
    <row r="119" spans="1:20" ht="18">
      <c r="A119" s="1" t="s">
        <v>171</v>
      </c>
      <c r="B119" s="1">
        <v>2875</v>
      </c>
      <c r="C119" s="2">
        <f>B119*4</f>
        <v>11500</v>
      </c>
      <c r="D119" s="2">
        <f>B119*6</f>
        <v>17250</v>
      </c>
      <c r="E119" s="1"/>
      <c r="F119" s="2">
        <f t="shared" si="8"/>
        <v>11500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>
        <f>B119*4</f>
        <v>11500</v>
      </c>
      <c r="R119" s="1"/>
      <c r="S119" s="1"/>
      <c r="T119" s="13"/>
    </row>
    <row r="120" spans="1:20" ht="18">
      <c r="A120" s="1" t="s">
        <v>145</v>
      </c>
      <c r="B120" s="1">
        <v>3184</v>
      </c>
      <c r="C120" s="2">
        <f>B120*4</f>
        <v>12736</v>
      </c>
      <c r="D120" s="2">
        <f>B120*6</f>
        <v>19104</v>
      </c>
      <c r="E120" s="1"/>
      <c r="F120" s="2">
        <f t="shared" si="8"/>
        <v>12736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>
        <f>B120*4</f>
        <v>12736</v>
      </c>
      <c r="R120" s="1"/>
      <c r="S120" s="1"/>
      <c r="T120" s="13"/>
    </row>
    <row r="121" spans="1:20" ht="18">
      <c r="A121" s="1" t="s">
        <v>144</v>
      </c>
      <c r="B121" s="1">
        <v>6081</v>
      </c>
      <c r="C121" s="2">
        <f>B121*5</f>
        <v>30405</v>
      </c>
      <c r="D121" s="2">
        <f>B121*3</f>
        <v>18243</v>
      </c>
      <c r="E121" s="1"/>
      <c r="F121" s="2">
        <f t="shared" si="8"/>
        <v>24324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3"/>
    </row>
    <row r="122" spans="1:20" ht="18">
      <c r="A122" s="1" t="s">
        <v>172</v>
      </c>
      <c r="B122" s="1">
        <v>770</v>
      </c>
      <c r="C122" s="2">
        <f>B122*5</f>
        <v>3850</v>
      </c>
      <c r="D122" s="2">
        <f>B122*3</f>
        <v>2310</v>
      </c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3"/>
    </row>
    <row r="123" spans="1:20" ht="18">
      <c r="A123" s="1" t="s">
        <v>101</v>
      </c>
      <c r="B123" s="1">
        <v>210</v>
      </c>
      <c r="C123" s="2">
        <f>B123*5</f>
        <v>1050</v>
      </c>
      <c r="D123" s="2">
        <f>B123*3</f>
        <v>630</v>
      </c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3"/>
    </row>
    <row r="124" spans="1:20" ht="18">
      <c r="A124" s="1" t="s">
        <v>102</v>
      </c>
      <c r="B124" s="1">
        <v>3534</v>
      </c>
      <c r="C124" s="2">
        <f>B124*2</f>
        <v>7068</v>
      </c>
      <c r="D124" s="2">
        <f>B124*2</f>
        <v>7068</v>
      </c>
      <c r="E124" s="1"/>
      <c r="F124" s="2">
        <f>B124*3</f>
        <v>10602</v>
      </c>
      <c r="G124" s="1"/>
      <c r="H124" s="1">
        <v>2560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3"/>
    </row>
    <row r="125" spans="1:20" ht="18">
      <c r="A125" s="1" t="s">
        <v>91</v>
      </c>
      <c r="B125" s="1">
        <v>1750</v>
      </c>
      <c r="C125" s="2">
        <f aca="true" t="shared" si="9" ref="C125:C131">B125*3</f>
        <v>5250</v>
      </c>
      <c r="D125" s="2">
        <f>B125*2</f>
        <v>3500</v>
      </c>
      <c r="E125" s="1"/>
      <c r="F125" s="2">
        <f aca="true" t="shared" si="10" ref="F125:F130">B125*4</f>
        <v>7000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3"/>
    </row>
    <row r="126" spans="1:20" ht="18">
      <c r="A126" s="1" t="s">
        <v>143</v>
      </c>
      <c r="B126" s="1">
        <v>2200</v>
      </c>
      <c r="C126" s="2">
        <f t="shared" si="9"/>
        <v>6600</v>
      </c>
      <c r="D126" s="2">
        <f>B126*2</f>
        <v>4400</v>
      </c>
      <c r="E126" s="1"/>
      <c r="F126" s="2">
        <f t="shared" si="10"/>
        <v>8800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3"/>
    </row>
    <row r="127" spans="1:20" ht="18">
      <c r="A127" s="1" t="s">
        <v>142</v>
      </c>
      <c r="B127" s="1">
        <v>1328</v>
      </c>
      <c r="C127" s="2">
        <v>3984</v>
      </c>
      <c r="D127" s="2">
        <v>3984</v>
      </c>
      <c r="E127" s="1"/>
      <c r="F127" s="2">
        <f t="shared" si="10"/>
        <v>5312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3"/>
    </row>
    <row r="128" spans="1:20" ht="18">
      <c r="A128" s="1" t="s">
        <v>173</v>
      </c>
      <c r="B128" s="1">
        <v>670</v>
      </c>
      <c r="C128" s="2">
        <f t="shared" si="9"/>
        <v>2010</v>
      </c>
      <c r="D128" s="2"/>
      <c r="E128" s="1"/>
      <c r="F128" s="2">
        <f t="shared" si="10"/>
        <v>2680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"/>
    </row>
    <row r="129" spans="1:20" ht="18">
      <c r="A129" s="1" t="s">
        <v>141</v>
      </c>
      <c r="B129" s="1">
        <v>1720</v>
      </c>
      <c r="C129" s="2">
        <f t="shared" si="9"/>
        <v>5160</v>
      </c>
      <c r="D129" s="2">
        <v>5160</v>
      </c>
      <c r="E129" s="1"/>
      <c r="F129" s="2">
        <f t="shared" si="10"/>
        <v>6880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3"/>
    </row>
    <row r="130" spans="1:20" ht="18">
      <c r="A130" s="1" t="s">
        <v>140</v>
      </c>
      <c r="B130" s="1">
        <v>1870</v>
      </c>
      <c r="C130" s="2">
        <f t="shared" si="9"/>
        <v>5610</v>
      </c>
      <c r="D130" s="2">
        <v>5610</v>
      </c>
      <c r="E130" s="1"/>
      <c r="F130" s="2">
        <f t="shared" si="10"/>
        <v>7480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3"/>
    </row>
    <row r="131" spans="1:20" ht="18">
      <c r="A131" s="1" t="s">
        <v>103</v>
      </c>
      <c r="B131" s="1">
        <v>1150</v>
      </c>
      <c r="C131" s="2">
        <f t="shared" si="9"/>
        <v>3450</v>
      </c>
      <c r="D131" s="2">
        <f>B131*4</f>
        <v>4600</v>
      </c>
      <c r="E131" s="1"/>
      <c r="F131" s="2">
        <f>B131*6</f>
        <v>6900</v>
      </c>
      <c r="G131" s="1">
        <v>4260</v>
      </c>
      <c r="H131" s="1"/>
      <c r="I131" s="1">
        <v>2</v>
      </c>
      <c r="J131" s="1"/>
      <c r="K131" s="1"/>
      <c r="L131" s="1"/>
      <c r="M131" s="1"/>
      <c r="N131" s="1">
        <f>B131*0.8</f>
        <v>920</v>
      </c>
      <c r="O131" s="1"/>
      <c r="P131" s="1">
        <v>270</v>
      </c>
      <c r="Q131" s="1">
        <v>3200</v>
      </c>
      <c r="R131" s="1"/>
      <c r="S131" s="1"/>
      <c r="T131" s="13"/>
    </row>
    <row r="132" spans="1:20" ht="18">
      <c r="A132" s="1" t="s">
        <v>139</v>
      </c>
      <c r="B132" s="1">
        <v>1200</v>
      </c>
      <c r="C132" s="2">
        <v>2450</v>
      </c>
      <c r="D132" s="2">
        <f>400*4</f>
        <v>1600</v>
      </c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3"/>
    </row>
    <row r="133" spans="1:20" ht="18">
      <c r="A133" s="1" t="s">
        <v>104</v>
      </c>
      <c r="B133" s="1">
        <v>9278</v>
      </c>
      <c r="C133" s="2">
        <f>B133*6</f>
        <v>55668</v>
      </c>
      <c r="D133" s="2">
        <f>B133*7</f>
        <v>64946</v>
      </c>
      <c r="E133" s="1"/>
      <c r="F133" s="2">
        <f>B133*4</f>
        <v>37112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3"/>
    </row>
    <row r="134" spans="1:20" ht="18">
      <c r="A134" s="1" t="s">
        <v>105</v>
      </c>
      <c r="B134" s="1">
        <v>9750</v>
      </c>
      <c r="C134" s="2">
        <f>B134*6</f>
        <v>58500</v>
      </c>
      <c r="D134" s="2">
        <f>B134*4</f>
        <v>39000</v>
      </c>
      <c r="E134" s="1"/>
      <c r="F134" s="2">
        <f>B134*2</f>
        <v>19500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3"/>
    </row>
    <row r="135" spans="1:20" ht="18">
      <c r="A135" s="1" t="s">
        <v>138</v>
      </c>
      <c r="B135" s="1">
        <v>2390</v>
      </c>
      <c r="C135" s="2">
        <v>3000</v>
      </c>
      <c r="D135" s="2">
        <v>6000</v>
      </c>
      <c r="E135" s="1"/>
      <c r="F135" s="2">
        <v>4000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3"/>
    </row>
    <row r="136" spans="1:20" ht="18">
      <c r="A136" s="1" t="s">
        <v>106</v>
      </c>
      <c r="B136" s="1">
        <v>1600</v>
      </c>
      <c r="C136" s="2">
        <v>3200</v>
      </c>
      <c r="D136" s="2">
        <f>B136*4</f>
        <v>6400</v>
      </c>
      <c r="E136" s="1"/>
      <c r="F136" s="2">
        <v>3200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3"/>
    </row>
    <row r="137" spans="1:20" ht="18">
      <c r="A137" s="1" t="s">
        <v>107</v>
      </c>
      <c r="B137" s="1">
        <v>2905</v>
      </c>
      <c r="C137" s="2">
        <f>B137*3</f>
        <v>8715</v>
      </c>
      <c r="D137" s="2">
        <f>B137*4</f>
        <v>11620</v>
      </c>
      <c r="E137" s="1"/>
      <c r="F137" s="2">
        <f>B137*4</f>
        <v>11620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3"/>
    </row>
    <row r="138" spans="1:20" ht="18">
      <c r="A138" s="1" t="s">
        <v>108</v>
      </c>
      <c r="B138" s="1">
        <v>4296</v>
      </c>
      <c r="C138" s="2">
        <f>B138*6</f>
        <v>25776</v>
      </c>
      <c r="D138" s="2">
        <f>B138*4</f>
        <v>17184</v>
      </c>
      <c r="E138" s="1"/>
      <c r="F138" s="2">
        <f>B138*4</f>
        <v>17184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3"/>
    </row>
    <row r="139" spans="1:20" ht="18">
      <c r="A139" s="1" t="s">
        <v>66</v>
      </c>
      <c r="B139" s="1">
        <v>3700</v>
      </c>
      <c r="C139" s="2">
        <v>11100</v>
      </c>
      <c r="D139" s="2">
        <f>B139*3</f>
        <v>11100</v>
      </c>
      <c r="E139" s="1"/>
      <c r="F139" s="2">
        <v>14800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3"/>
    </row>
    <row r="140" spans="1:20" ht="18">
      <c r="A140" s="1" t="s">
        <v>109</v>
      </c>
      <c r="B140" s="1">
        <v>2186</v>
      </c>
      <c r="C140" s="2">
        <v>6558</v>
      </c>
      <c r="D140" s="2">
        <v>6558</v>
      </c>
      <c r="E140" s="1"/>
      <c r="F140" s="2">
        <v>8744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3"/>
    </row>
    <row r="141" spans="1:20" ht="18">
      <c r="A141" s="1" t="s">
        <v>110</v>
      </c>
      <c r="B141" s="1">
        <v>3600</v>
      </c>
      <c r="C141" s="2">
        <f>B141*4</f>
        <v>14400</v>
      </c>
      <c r="D141" s="2">
        <f>B141*4</f>
        <v>14400</v>
      </c>
      <c r="E141" s="1"/>
      <c r="F141" s="2">
        <f>B141*3</f>
        <v>10800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3"/>
    </row>
    <row r="142" spans="1:20" ht="18">
      <c r="A142" s="1" t="s">
        <v>111</v>
      </c>
      <c r="B142" s="1">
        <v>6425</v>
      </c>
      <c r="C142" s="2">
        <f>B142*6</f>
        <v>38550</v>
      </c>
      <c r="D142" s="2">
        <f>B142*4</f>
        <v>25700</v>
      </c>
      <c r="E142" s="1"/>
      <c r="F142" s="2">
        <f>B142*8</f>
        <v>51400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3"/>
    </row>
    <row r="143" spans="1:20" ht="18">
      <c r="A143" s="1" t="s">
        <v>174</v>
      </c>
      <c r="B143" s="1">
        <v>3800</v>
      </c>
      <c r="C143" s="2">
        <f>B143*3</f>
        <v>11400</v>
      </c>
      <c r="D143" s="2">
        <f>B143*4</f>
        <v>15200</v>
      </c>
      <c r="E143" s="1"/>
      <c r="F143" s="2">
        <f>B143*3</f>
        <v>11400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3"/>
    </row>
    <row r="144" spans="1:20" ht="18">
      <c r="A144" s="1" t="s">
        <v>175</v>
      </c>
      <c r="B144" s="1">
        <v>2500</v>
      </c>
      <c r="C144" s="2">
        <f aca="true" t="shared" si="11" ref="C144:C154">B144*3</f>
        <v>7500</v>
      </c>
      <c r="D144" s="2">
        <f aca="true" t="shared" si="12" ref="D144:D154">B144*4</f>
        <v>10000</v>
      </c>
      <c r="E144" s="1"/>
      <c r="F144" s="2">
        <f aca="true" t="shared" si="13" ref="F144:F154">B144*3</f>
        <v>7500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3"/>
    </row>
    <row r="145" spans="1:20" ht="18">
      <c r="A145" s="1" t="s">
        <v>176</v>
      </c>
      <c r="B145" s="1">
        <v>920</v>
      </c>
      <c r="C145" s="2">
        <f t="shared" si="11"/>
        <v>2760</v>
      </c>
      <c r="D145" s="2">
        <f t="shared" si="12"/>
        <v>3680</v>
      </c>
      <c r="E145" s="1"/>
      <c r="F145" s="2">
        <f t="shared" si="13"/>
        <v>2760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3"/>
    </row>
    <row r="146" spans="1:20" ht="18">
      <c r="A146" s="1" t="s">
        <v>177</v>
      </c>
      <c r="B146" s="1">
        <v>3350</v>
      </c>
      <c r="C146" s="2">
        <f t="shared" si="11"/>
        <v>10050</v>
      </c>
      <c r="D146" s="2">
        <f t="shared" si="12"/>
        <v>13400</v>
      </c>
      <c r="E146" s="1"/>
      <c r="F146" s="2">
        <f t="shared" si="13"/>
        <v>10050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3"/>
    </row>
    <row r="147" spans="1:20" ht="18">
      <c r="A147" s="1" t="s">
        <v>178</v>
      </c>
      <c r="B147" s="1">
        <v>875</v>
      </c>
      <c r="C147" s="2">
        <f t="shared" si="11"/>
        <v>2625</v>
      </c>
      <c r="D147" s="2">
        <f t="shared" si="12"/>
        <v>3500</v>
      </c>
      <c r="E147" s="1"/>
      <c r="F147" s="2">
        <f t="shared" si="13"/>
        <v>2625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3"/>
    </row>
    <row r="148" spans="1:20" ht="18">
      <c r="A148" s="1" t="s">
        <v>179</v>
      </c>
      <c r="B148" s="1">
        <v>1070</v>
      </c>
      <c r="C148" s="2">
        <f t="shared" si="11"/>
        <v>3210</v>
      </c>
      <c r="D148" s="2">
        <f t="shared" si="12"/>
        <v>4280</v>
      </c>
      <c r="E148" s="1"/>
      <c r="F148" s="2">
        <f t="shared" si="13"/>
        <v>3210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3"/>
    </row>
    <row r="149" spans="1:20" ht="18">
      <c r="A149" s="1" t="s">
        <v>180</v>
      </c>
      <c r="B149" s="1">
        <v>1400</v>
      </c>
      <c r="C149" s="2">
        <f t="shared" si="11"/>
        <v>4200</v>
      </c>
      <c r="D149" s="2">
        <f t="shared" si="12"/>
        <v>5600</v>
      </c>
      <c r="E149" s="1"/>
      <c r="F149" s="2">
        <f t="shared" si="13"/>
        <v>4200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3"/>
    </row>
    <row r="150" spans="1:20" ht="18">
      <c r="A150" s="1" t="s">
        <v>181</v>
      </c>
      <c r="B150" s="1">
        <v>690</v>
      </c>
      <c r="C150" s="2">
        <f t="shared" si="11"/>
        <v>2070</v>
      </c>
      <c r="D150" s="2">
        <f t="shared" si="12"/>
        <v>2760</v>
      </c>
      <c r="E150" s="1"/>
      <c r="F150" s="2">
        <v>2760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3"/>
    </row>
    <row r="151" spans="1:20" ht="18">
      <c r="A151" s="1" t="s">
        <v>182</v>
      </c>
      <c r="B151" s="1">
        <v>5504</v>
      </c>
      <c r="C151" s="2">
        <f t="shared" si="11"/>
        <v>16512</v>
      </c>
      <c r="D151" s="2">
        <v>33024</v>
      </c>
      <c r="E151" s="1"/>
      <c r="F151" s="2">
        <v>22016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3"/>
    </row>
    <row r="152" spans="1:20" ht="18">
      <c r="A152" s="1" t="s">
        <v>183</v>
      </c>
      <c r="B152" s="1">
        <v>1065</v>
      </c>
      <c r="C152" s="2">
        <f t="shared" si="11"/>
        <v>3195</v>
      </c>
      <c r="D152" s="2">
        <f t="shared" si="12"/>
        <v>4260</v>
      </c>
      <c r="E152" s="1"/>
      <c r="F152" s="2">
        <f t="shared" si="13"/>
        <v>3195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3"/>
    </row>
    <row r="153" spans="1:20" ht="18">
      <c r="A153" s="1" t="s">
        <v>184</v>
      </c>
      <c r="B153" s="1">
        <v>890</v>
      </c>
      <c r="C153" s="2">
        <f t="shared" si="11"/>
        <v>2670</v>
      </c>
      <c r="D153" s="2">
        <f t="shared" si="12"/>
        <v>3560</v>
      </c>
      <c r="E153" s="1"/>
      <c r="F153" s="2">
        <f t="shared" si="13"/>
        <v>2670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3"/>
    </row>
    <row r="154" spans="1:20" ht="18">
      <c r="A154" s="1" t="s">
        <v>137</v>
      </c>
      <c r="B154" s="1">
        <v>550</v>
      </c>
      <c r="C154" s="2">
        <f t="shared" si="11"/>
        <v>1650</v>
      </c>
      <c r="D154" s="2">
        <f t="shared" si="12"/>
        <v>2200</v>
      </c>
      <c r="E154" s="1"/>
      <c r="F154" s="2">
        <f t="shared" si="13"/>
        <v>1650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3"/>
    </row>
    <row r="155" spans="1:20" ht="18">
      <c r="A155" s="1" t="s">
        <v>132</v>
      </c>
      <c r="B155" s="1">
        <v>4096</v>
      </c>
      <c r="C155" s="2">
        <v>1200</v>
      </c>
      <c r="D155" s="2">
        <v>1200</v>
      </c>
      <c r="E155" s="1"/>
      <c r="F155" s="2">
        <v>2500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3"/>
    </row>
    <row r="156" spans="1:20" ht="18">
      <c r="A156" s="1" t="s">
        <v>136</v>
      </c>
      <c r="B156" s="1">
        <v>2285</v>
      </c>
      <c r="C156" s="2">
        <v>5118</v>
      </c>
      <c r="D156" s="2">
        <v>2525</v>
      </c>
      <c r="E156" s="1"/>
      <c r="F156" s="2">
        <v>15556</v>
      </c>
      <c r="G156" s="1">
        <v>1154</v>
      </c>
      <c r="H156" s="1"/>
      <c r="I156" s="1"/>
      <c r="J156" s="1"/>
      <c r="K156" s="1"/>
      <c r="L156" s="1"/>
      <c r="M156" s="1"/>
      <c r="N156" s="1">
        <f>B156*0.8</f>
        <v>1828</v>
      </c>
      <c r="O156" s="1"/>
      <c r="P156" s="1"/>
      <c r="Q156" s="1">
        <f>B156*3</f>
        <v>6855</v>
      </c>
      <c r="R156" s="1"/>
      <c r="S156" s="1"/>
      <c r="T156" s="13"/>
    </row>
    <row r="157" spans="1:20" ht="18">
      <c r="A157" s="1" t="s">
        <v>185</v>
      </c>
      <c r="B157" s="1">
        <v>106</v>
      </c>
      <c r="C157" s="2">
        <v>118</v>
      </c>
      <c r="D157" s="2">
        <v>90</v>
      </c>
      <c r="E157" s="1"/>
      <c r="F157" s="2">
        <v>650</v>
      </c>
      <c r="G157" s="1"/>
      <c r="H157" s="1"/>
      <c r="I157" s="1"/>
      <c r="J157" s="1"/>
      <c r="K157" s="1"/>
      <c r="L157" s="1"/>
      <c r="M157" s="1"/>
      <c r="N157" s="1">
        <v>85</v>
      </c>
      <c r="O157" s="1"/>
      <c r="P157" s="1"/>
      <c r="Q157" s="1">
        <f>B157*3</f>
        <v>318</v>
      </c>
      <c r="R157" s="1"/>
      <c r="S157" s="1"/>
      <c r="T157" s="13"/>
    </row>
    <row r="158" spans="1:20" ht="18">
      <c r="A158" s="1" t="s">
        <v>133</v>
      </c>
      <c r="B158" s="1">
        <v>720</v>
      </c>
      <c r="C158" s="2">
        <f>B158*4</f>
        <v>2880</v>
      </c>
      <c r="D158" s="2">
        <f>B158*1</f>
        <v>720</v>
      </c>
      <c r="E158" s="1"/>
      <c r="F158" s="2">
        <f>B158*2</f>
        <v>1440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3"/>
    </row>
    <row r="159" spans="1:20" ht="18">
      <c r="A159" s="1" t="s">
        <v>134</v>
      </c>
      <c r="B159" s="1">
        <v>1905</v>
      </c>
      <c r="C159" s="2">
        <v>9144</v>
      </c>
      <c r="D159" s="2">
        <v>6077</v>
      </c>
      <c r="E159" s="1"/>
      <c r="F159" s="2">
        <v>10401</v>
      </c>
      <c r="G159" s="1">
        <v>1875</v>
      </c>
      <c r="H159" s="1"/>
      <c r="I159" s="1"/>
      <c r="J159" s="1"/>
      <c r="K159" s="1"/>
      <c r="L159" s="1"/>
      <c r="M159" s="1"/>
      <c r="N159" s="1">
        <f>B159*0.8</f>
        <v>1524</v>
      </c>
      <c r="O159" s="1"/>
      <c r="P159" s="1"/>
      <c r="Q159" s="1">
        <f>B159*3</f>
        <v>5715</v>
      </c>
      <c r="R159" s="1"/>
      <c r="S159" s="1"/>
      <c r="T159" s="13"/>
    </row>
    <row r="160" spans="1:20" ht="18">
      <c r="A160" s="1" t="s">
        <v>135</v>
      </c>
      <c r="B160" s="1">
        <v>1490</v>
      </c>
      <c r="C160" s="2">
        <v>7152</v>
      </c>
      <c r="D160" s="2">
        <v>5856</v>
      </c>
      <c r="E160" s="1"/>
      <c r="F160" s="2">
        <v>8195</v>
      </c>
      <c r="G160" s="1">
        <v>1588</v>
      </c>
      <c r="H160" s="1"/>
      <c r="I160" s="1"/>
      <c r="J160" s="1"/>
      <c r="K160" s="1"/>
      <c r="L160" s="1"/>
      <c r="M160" s="1"/>
      <c r="N160" s="1">
        <f>B160*0.8</f>
        <v>1192</v>
      </c>
      <c r="O160" s="1"/>
      <c r="P160" s="1"/>
      <c r="Q160" s="1">
        <f>B160*3</f>
        <v>4470</v>
      </c>
      <c r="R160" s="1"/>
      <c r="S160" s="1"/>
      <c r="T160" s="13"/>
    </row>
    <row r="161" spans="1:20" ht="18">
      <c r="A161" s="1" t="s">
        <v>97</v>
      </c>
      <c r="B161" s="1">
        <v>2515</v>
      </c>
      <c r="C161" s="2">
        <f>B161*4</f>
        <v>10060</v>
      </c>
      <c r="D161" s="2">
        <f>B161*4</f>
        <v>10060</v>
      </c>
      <c r="E161" s="1"/>
      <c r="F161" s="2">
        <f>B161*3</f>
        <v>7545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3"/>
    </row>
    <row r="162" spans="1:20" ht="18">
      <c r="A162" s="1" t="s">
        <v>113</v>
      </c>
      <c r="B162" s="1">
        <v>5600</v>
      </c>
      <c r="C162" s="2">
        <v>16800</v>
      </c>
      <c r="D162" s="2">
        <v>16800</v>
      </c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3"/>
    </row>
    <row r="163" spans="1:20" ht="18">
      <c r="A163" s="1" t="s">
        <v>112</v>
      </c>
      <c r="B163" s="1">
        <v>2695</v>
      </c>
      <c r="C163" s="2">
        <v>8085</v>
      </c>
      <c r="D163" s="2">
        <v>8085</v>
      </c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3"/>
    </row>
    <row r="164" spans="1:20" ht="18">
      <c r="A164" s="1" t="s">
        <v>121</v>
      </c>
      <c r="B164" s="1">
        <v>2200</v>
      </c>
      <c r="C164" s="2">
        <v>6600</v>
      </c>
      <c r="D164" s="2">
        <v>6600</v>
      </c>
      <c r="E164" s="1"/>
      <c r="F164" s="2">
        <v>8800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3"/>
    </row>
    <row r="165" spans="1:20" ht="18">
      <c r="A165" s="1" t="s">
        <v>122</v>
      </c>
      <c r="B165" s="1">
        <v>2000</v>
      </c>
      <c r="C165" s="2"/>
      <c r="D165" s="2"/>
      <c r="E165" s="1"/>
      <c r="F165" s="2"/>
      <c r="G165" s="1"/>
      <c r="H165" s="1"/>
      <c r="I165" s="1"/>
      <c r="J165" s="1"/>
      <c r="K165" s="1"/>
      <c r="L165" s="1"/>
      <c r="M165" s="1"/>
      <c r="N165" s="1">
        <v>2000</v>
      </c>
      <c r="O165" s="1"/>
      <c r="P165" s="1"/>
      <c r="Q165" s="1">
        <v>6000</v>
      </c>
      <c r="R165" s="1"/>
      <c r="S165" s="1"/>
      <c r="T165" s="13"/>
    </row>
    <row r="166" spans="1:20" ht="18">
      <c r="A166" s="1" t="s">
        <v>123</v>
      </c>
      <c r="B166" s="1">
        <v>580</v>
      </c>
      <c r="C166" s="2"/>
      <c r="D166" s="2"/>
      <c r="E166" s="1"/>
      <c r="F166" s="2"/>
      <c r="G166" s="1"/>
      <c r="H166" s="1"/>
      <c r="I166" s="1"/>
      <c r="J166" s="1"/>
      <c r="K166" s="1"/>
      <c r="L166" s="1"/>
      <c r="M166" s="1"/>
      <c r="N166" s="1">
        <v>580</v>
      </c>
      <c r="O166" s="1"/>
      <c r="P166" s="1"/>
      <c r="Q166" s="1">
        <v>1400</v>
      </c>
      <c r="R166" s="1"/>
      <c r="S166" s="1"/>
      <c r="T166" s="13"/>
    </row>
    <row r="167" spans="1:20" ht="18">
      <c r="A167" s="1" t="s">
        <v>125</v>
      </c>
      <c r="B167" s="1">
        <v>1900</v>
      </c>
      <c r="C167" s="2">
        <f>B167*6</f>
        <v>11400</v>
      </c>
      <c r="D167" s="2">
        <f>B167*4.5</f>
        <v>8550</v>
      </c>
      <c r="E167" s="1"/>
      <c r="F167" s="2">
        <f>B167*1.2</f>
        <v>2280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3"/>
    </row>
    <row r="168" spans="1:20" ht="18">
      <c r="A168" s="1" t="s">
        <v>126</v>
      </c>
      <c r="B168" s="1">
        <v>320</v>
      </c>
      <c r="C168" s="2">
        <f>B168*6</f>
        <v>1920</v>
      </c>
      <c r="D168" s="2">
        <f>B168*4.5</f>
        <v>1440</v>
      </c>
      <c r="E168" s="1"/>
      <c r="F168" s="2">
        <f>B168*1.2</f>
        <v>384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3"/>
    </row>
    <row r="169" spans="1:20" ht="18">
      <c r="A169" s="1" t="s">
        <v>127</v>
      </c>
      <c r="B169" s="1">
        <v>710</v>
      </c>
      <c r="C169" s="2">
        <f>B169*3</f>
        <v>2130</v>
      </c>
      <c r="D169" s="2">
        <f>B169*2</f>
        <v>1420</v>
      </c>
      <c r="E169" s="1"/>
      <c r="F169" s="2">
        <f>B169*4</f>
        <v>2840</v>
      </c>
      <c r="G169" s="1"/>
      <c r="H169" s="1"/>
      <c r="I169" s="1"/>
      <c r="J169" s="1"/>
      <c r="K169" s="1"/>
      <c r="L169" s="1"/>
      <c r="M169" s="1"/>
      <c r="N169" s="1">
        <f>B169*0.8</f>
        <v>568</v>
      </c>
      <c r="O169" s="1"/>
      <c r="P169" s="1"/>
      <c r="Q169" s="1">
        <f>B169*3</f>
        <v>2130</v>
      </c>
      <c r="R169" s="1"/>
      <c r="S169" s="1"/>
      <c r="T169" s="13"/>
    </row>
    <row r="170" spans="1:19" s="22" customFormat="1" ht="18">
      <c r="A170" s="21" t="s">
        <v>16</v>
      </c>
      <c r="B170" s="23">
        <f>SUM(B9:B169)</f>
        <v>441211</v>
      </c>
      <c r="C170" s="23">
        <f>SUM(C9:C163)</f>
        <v>1538668.6</v>
      </c>
      <c r="D170" s="23">
        <f>SUM(D9:D164)</f>
        <v>1799579</v>
      </c>
      <c r="E170" s="23"/>
      <c r="F170" s="23">
        <f>SUM(F9:F163)</f>
        <v>1326995.5</v>
      </c>
      <c r="G170" s="23">
        <f>SUM(G9:G163)</f>
        <v>24268</v>
      </c>
      <c r="H170" s="23">
        <f>SUM(H9:H163)</f>
        <v>76700</v>
      </c>
      <c r="I170" s="23"/>
      <c r="J170" s="23"/>
      <c r="K170" s="23"/>
      <c r="L170" s="23"/>
      <c r="M170" s="23"/>
      <c r="N170" s="23">
        <f>SUM(N9:N163)</f>
        <v>26619</v>
      </c>
      <c r="O170" s="23">
        <f>SUM(O9:O163)</f>
        <v>2450</v>
      </c>
      <c r="P170" s="23">
        <f>SUM(P9:P163)</f>
        <v>1390</v>
      </c>
      <c r="Q170" s="23">
        <f>SUM(Q9:Q163)</f>
        <v>201091</v>
      </c>
      <c r="R170" s="23"/>
      <c r="S170" s="23">
        <f>SUM(S9:S163)</f>
        <v>0</v>
      </c>
    </row>
  </sheetData>
  <sheetProtection/>
  <mergeCells count="30">
    <mergeCell ref="P5:P8"/>
    <mergeCell ref="Q5:Q8"/>
    <mergeCell ref="M5:M8"/>
    <mergeCell ref="C6:C8"/>
    <mergeCell ref="D6:D8"/>
    <mergeCell ref="E6:E8"/>
    <mergeCell ref="F6:F8"/>
    <mergeCell ref="N5:O6"/>
    <mergeCell ref="I7:I8"/>
    <mergeCell ref="J7:J8"/>
    <mergeCell ref="K7:K8"/>
    <mergeCell ref="L7:L8"/>
    <mergeCell ref="A1:A3"/>
    <mergeCell ref="A4:B4"/>
    <mergeCell ref="C4:H4"/>
    <mergeCell ref="I4:S4"/>
    <mergeCell ref="B1:S3"/>
    <mergeCell ref="A5:A8"/>
    <mergeCell ref="R5:R8"/>
    <mergeCell ref="S5:S8"/>
    <mergeCell ref="N7:N8"/>
    <mergeCell ref="O7:O8"/>
    <mergeCell ref="B5:B8"/>
    <mergeCell ref="C5:F5"/>
    <mergeCell ref="G5:H5"/>
    <mergeCell ref="I5:L5"/>
    <mergeCell ref="G6:G8"/>
    <mergeCell ref="H6:H8"/>
    <mergeCell ref="I6:J6"/>
    <mergeCell ref="K6:L6"/>
  </mergeCells>
  <printOptions/>
  <pageMargins left="0.15748031496062992" right="0.15748031496062992" top="0.31496062992125984" bottom="0.31496062992125984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Wolfee</dc:creator>
  <cp:keywords/>
  <dc:description/>
  <cp:lastModifiedBy>Bácskai Margittasziget Vgt.</cp:lastModifiedBy>
  <cp:lastPrinted>2010-05-12T10:58:48Z</cp:lastPrinted>
  <dcterms:created xsi:type="dcterms:W3CDTF">2007-02-21T10:00:37Z</dcterms:created>
  <dcterms:modified xsi:type="dcterms:W3CDTF">2010-05-13T12:08:41Z</dcterms:modified>
  <cp:category/>
  <cp:version/>
  <cp:contentType/>
  <cp:contentStatus/>
</cp:coreProperties>
</file>